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S:\Share\U-C Docs\U-C Guidelines &amp; Procedures\Procedures\UCPM7XXX Quality Control\UCPM7011 - Conflict Minerals Statement\"/>
    </mc:Choice>
  </mc:AlternateContent>
  <xr:revisionPtr revIDLastSave="0" documentId="13_ncr:1_{BD06D9A2-D698-47A3-88BF-9A26A69CE1F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401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V6" i="5"/>
  <c r="J6" i="5"/>
  <c r="V7" i="5"/>
  <c r="J7"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 r="T10" i="5" l="1"/>
  <c r="T9" i="5"/>
  <c r="T8" i="5"/>
  <c r="T7"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<sst xmlns="http://schemas.openxmlformats.org/spreadsheetml/2006/main" count="22345" uniqueCount="15824">
  <si>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</si>
  <si>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</si>
  <si>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</si>
  <si>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</si>
  <si>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</si>
  <si>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</si>
  <si>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</si>
  <si>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</si>
  <si>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</si>
  <si>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</si>
  <si>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</si>
  <si>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</si>
  <si>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</si>
  <si>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</si>
  <si>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</si>
  <si>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</si>
  <si>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</si>
  <si>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</si>
  <si>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</si>
  <si>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</si>
  <si>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</si>
  <si>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</si>
  <si>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</si>
  <si>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</si>
  <si>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</si>
  <si>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</si>
  <si>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</si>
  <si>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</si>
  <si>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</si>
  <si>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</si>
  <si>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</si>
  <si>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</si>
  <si>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</si>
  <si>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</si>
  <si>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</si>
  <si>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</si>
  <si>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</si>
  <si>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</si>
  <si>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</si>
  <si>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</si>
  <si>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</si>
  <si>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</si>
  <si>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</si>
  <si>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</si>
  <si>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</si>
  <si>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</si>
  <si>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</si>
  <si>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</si>
  <si>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</si>
  <si>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</si>
  <si>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</si>
  <si>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</si>
  <si>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</si>
  <si>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</si>
  <si>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</si>
  <si>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</si>
  <si>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</si>
  <si>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</si>
  <si>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</si>
  <si>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</si>
  <si>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</si>
  <si>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</si>
  <si>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</si>
  <si>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</si>
  <si>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</si>
  <si>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</si>
  <si>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</si>
  <si>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</si>
  <si>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</si>
  <si>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</si>
  <si>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</si>
  <si>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</si>
  <si>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</si>
  <si>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</si>
  <si>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</si>
  <si>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</si>
  <si>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</si>
  <si>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</si>
  <si>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</si>
  <si>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</si>
  <si>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</si>
  <si>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</si>
  <si>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</si>
  <si>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</si>
  <si>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</si>
  <si>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</si>
  <si>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</si>
  <si>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</si>
  <si>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</si>
  <si>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</si>
  <si>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</si>
  <si>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</si>
  <si>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</si>
  <si>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</si>
  <si>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</si>
  <si>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</si>
  <si>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</si>
  <si>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</si>
  <si>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</si>
  <si>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</si>
  <si>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</si>
  <si>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</si>
  <si>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</si>
  <si>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</si>
  <si>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</si>
  <si>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</si>
  <si>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</si>
  <si>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</si>
  <si>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</si>
  <si>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</si>
  <si>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</si>
  <si>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</si>
  <si>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</si>
  <si>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</si>
  <si>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</si>
  <si>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</si>
  <si>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</si>
  <si>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</si>
  <si>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</si>
  <si>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</si>
  <si>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</si>
  <si>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</si>
  <si>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</si>
  <si>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</si>
  <si>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</si>
  <si>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</si>
  <si>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</si>
  <si>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</si>
  <si>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</si>
  <si>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</si>
  <si>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</si>
  <si>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</si>
  <si>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</si>
  <si>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</si>
  <si>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</si>
  <si>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</si>
  <si>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</si>
  <si>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</si>
  <si>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</si>
  <si>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</si>
  <si>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</si>
  <si>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</si>
  <si>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</si>
  <si>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</si>
  <si>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</si>
  <si>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</si>
  <si>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</si>
  <si>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</si>
  <si>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</si>
  <si>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</si>
  <si>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</si>
  <si>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</si>
  <si>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</si>
  <si>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</si>
  <si>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</si>
  <si>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</si>
  <si>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</si>
  <si>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</si>
  <si>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</si>
  <si>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</si>
  <si>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</si>
  <si>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</si>
  <si>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</si>
  <si>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</si>
  <si>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</si>
  <si>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</si>
  <si>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</si>
  <si>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</si>
  <si>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</si>
  <si>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</si>
  <si>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</si>
  <si>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</si>
  <si>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</si>
  <si>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</si>
  <si>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</si>
  <si>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</si>
  <si>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</si>
  <si>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</si>
  <si>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</si>
  <si>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</si>
  <si>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</si>
  <si>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</si>
  <si>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</si>
  <si>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</si>
  <si>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</si>
  <si>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</si>
  <si>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</si>
  <si>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</si>
  <si>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</si>
  <si>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</si>
  <si>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</si>
  <si>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</si>
  <si>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</si>
  <si>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</si>
  <si>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</si>
  <si>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</si>
  <si>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</si>
  <si>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</si>
  <si>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</si>
  <si>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</si>
  <si>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</si>
  <si>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</si>
  <si>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</si>
  <si>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</si>
  <si>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</si>
  <si>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</si>
  <si>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</si>
  <si>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</si>
  <si>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</si>
  <si>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</si>
  <si>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</si>
  <si>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</si>
  <si>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</si>
  <si>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</si>
  <si>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</si>
  <si>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</si>
  <si>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</si>
  <si>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</si>
  <si>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</si>
  <si>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</si>
  <si>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</si>
  <si>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</si>
  <si>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</si>
  <si>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</si>
  <si>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</si>
  <si>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</si>
  <si>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</si>
  <si>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</si>
  <si>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</si>
  <si>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</si>
  <si>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</si>
  <si>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</si>
  <si>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</si>
  <si>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</si>
  <si>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</si>
  <si>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</si>
  <si>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</si>
  <si>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</si>
  <si>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</si>
  <si>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</si>
  <si>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</si>
  <si>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</si>
  <si>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</si>
  <si>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</si>
  <si>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</si>
  <si>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</si>
  <si>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</si>
  <si>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</si>
  <si>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</si>
  <si>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</si>
  <si>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</si>
  <si>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</si>
  <si>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</si>
  <si>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</si>
  <si>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</si>
  <si>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</si>
  <si>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</si>
  <si>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</si>
  <si>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</si>
  <si>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</si>
  <si>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</si>
  <si>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</si>
  <si>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</si>
  <si>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</si>
  <si>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</si>
  <si>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</si>
  <si>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</si>
  <si>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</si>
  <si>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</si>
  <si>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</si>
  <si>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</si>
  <si>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</si>
  <si>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</si>
  <si>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</si>
  <si>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</si>
  <si>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</si>
  <si>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</si>
  <si>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</si>
  <si>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</si>
  <si>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</si>
  <si>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</si>
  <si>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</si>
  <si>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</si>
  <si>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</si>
  <si>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</si>
  <si>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</si>
  <si>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</si>
  <si>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</si>
  <si>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</si>
  <si>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</si>
  <si>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</si>
  <si>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</si>
  <si>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</si>
  <si>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</si>
  <si>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</si>
  <si>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</si>
  <si>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</si>
  <si>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</si>
  <si>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</si>
  <si>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</si>
  <si>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</si>
  <si>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</si>
  <si>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</si>
  <si>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</si>
  <si>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</si>
  <si>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</si>
  <si>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</si>
  <si>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</si>
  <si>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</si>
  <si>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</si>
  <si>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</si>
  <si>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</si>
  <si>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</si>
  <si>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</si>
  <si>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</si>
  <si>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</si>
  <si>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</si>
  <si>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</si>
  <si>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</si>
  <si>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</si>
  <si>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</si>
  <si>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</si>
  <si>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</si>
  <si>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</si>
  <si>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</si>
  <si>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</si>
  <si>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</si>
  <si>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</si>
  <si>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</si>
  <si>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</si>
  <si>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</si>
  <si>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</si>
  <si>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</si>
  <si>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</si>
  <si>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</si>
  <si>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</si>
  <si>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</si>
  <si>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</si>
  <si>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</si>
  <si>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</si>
  <si>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</si>
  <si>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</si>
  <si>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</si>
  <si>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</si>
  <si>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</si>
  <si>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</si>
  <si>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</si>
  <si>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</si>
  <si>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</si>
  <si>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</si>
  <si>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</si>
  <si>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</si>
  <si>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</si>
  <si>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</si>
  <si>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</si>
  <si>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</si>
  <si>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</si>
  <si>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</si>
  <si>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</si>
  <si>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</si>
  <si>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</si>
  <si>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</si>
  <si>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</si>
  <si>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</si>
  <si>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</si>
  <si>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</si>
  <si>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</si>
  <si>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</si>
  <si>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</si>
  <si>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</si>
  <si>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</si>
  <si>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</si>
  <si>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</si>
  <si>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</si>
  <si>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</si>
  <si>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</si>
  <si>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</si>
  <si>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</si>
  <si>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</si>
  <si>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</si>
  <si>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</si>
  <si>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</si>
  <si>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</si>
  <si>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</si>
  <si>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</si>
  <si>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</si>
  <si>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</si>
  <si>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</si>
  <si>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</si>
  <si>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</si>
  <si>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</si>
  <si>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</si>
  <si>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</si>
  <si>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</si>
  <si>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</si>
  <si>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</si>
  <si>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</si>
  <si>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</si>
  <si>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</si>
  <si>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</si>
  <si>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</si>
  <si>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</si>
  <si>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</si>
  <si>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</si>
  <si>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</si>
  <si>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</si>
  <si>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</si>
  <si>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</si>
  <si>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</si>
  <si>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</si>
  <si>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</si>
  <si>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</si>
  <si>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</si>
  <si>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</si>
  <si>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</si>
  <si>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</si>
  <si>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</si>
  <si>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</si>
  <si>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</si>
  <si>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</si>
  <si>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</si>
  <si>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</si>
  <si>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</si>
  <si>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</si>
  <si>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</si>
  <si>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</si>
  <si>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</si>
  <si>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</si>
  <si>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</si>
  <si>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</si>
  <si>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</si>
  <si>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</si>
  <si>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</si>
  <si>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</si>
  <si>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</si>
  <si>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</si>
  <si>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</si>
  <si>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</si>
  <si>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</si>
  <si>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</si>
  <si>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</si>
  <si>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</si>
  <si>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</si>
  <si>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</si>
  <si>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</si>
  <si>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</si>
  <si>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</si>
  <si>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</si>
  <si>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</si>
  <si>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</si>
  <si>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</si>
  <si>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</si>
  <si>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</si>
  <si>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</si>
  <si>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</si>
  <si>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</si>
  <si>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</si>
  <si>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</si>
  <si>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</si>
  <si>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</si>
  <si>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</si>
  <si>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</si>
  <si>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</si>
  <si>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</si>
  <si>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</si>
  <si>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</si>
  <si>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</si>
  <si>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</si>
  <si>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</si>
  <si>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</si>
  <si>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</si>
  <si>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</si>
  <si>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</si>
  <si>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</si>
  <si>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</si>
  <si>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</si>
  <si>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</si>
  <si>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</si>
  <si>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</si>
  <si>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</si>
  <si>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</si>
  <si>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</si>
  <si>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</si>
  <si>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</si>
  <si>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</si>
  <si>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</si>
  <si>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</si>
  <si>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</si>
  <si>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</si>
  <si>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</si>
  <si>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</si>
  <si>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</si>
  <si>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</si>
  <si>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</si>
  <si>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</si>
  <si>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</si>
  <si>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</si>
  <si>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</si>
  <si>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</si>
  <si>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</si>
  <si>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</si>
  <si>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</si>
  <si>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</si>
  <si>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</si>
  <si>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</si>
  <si>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</si>
  <si>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</si>
  <si>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</si>
  <si>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</si>
  <si>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</si>
  <si>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</si>
  <si>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</si>
  <si>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</si>
  <si>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</si>
  <si>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</si>
  <si>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</si>
  <si>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</si>
  <si>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</si>
  <si>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</si>
  <si>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</si>
  <si>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</si>
  <si>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</si>
  <si>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</si>
  <si>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</si>
  <si>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</si>
  <si>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</si>
  <si>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</si>
  <si>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</si>
  <si>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</si>
  <si>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</si>
  <si>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</si>
  <si>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</si>
  <si>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</si>
  <si>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</si>
  <si>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</si>
  <si>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</si>
  <si>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</si>
  <si>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</si>
  <si>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</si>
  <si>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</si>
  <si>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</si>
  <si>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</si>
  <si>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</si>
  <si>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</si>
  <si>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</si>
  <si>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</si>
  <si>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</si>
  <si>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</si>
  <si>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</si>
  <si>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</si>
  <si>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</si>
  <si>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</si>
  <si>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</si>
  <si>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</si>
  <si>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</si>
  <si>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</si>
  <si>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</si>
  <si>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</si>
  <si>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</si>
  <si>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</si>
  <si>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</si>
  <si>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</si>
  <si>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</si>
  <si>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</si>
  <si>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</si>
  <si>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</si>
  <si>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</si>
  <si>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</si>
  <si>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</si>
  <si>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</si>
  <si>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</si>
  <si>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</si>
  <si>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</si>
  <si>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</si>
  <si>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</si>
  <si>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</si>
  <si>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</si>
  <si>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</si>
  <si>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</si>
  <si>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</si>
  <si>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</si>
  <si>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</si>
  <si>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</si>
  <si>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</si>
  <si>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</si>
  <si>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</si>
  <si>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</si>
  <si>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</si>
  <si>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</si>
  <si>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</si>
  <si>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</si>
  <si>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</si>
  <si>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</si>
  <si>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</si>
  <si>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</si>
  <si>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</si>
  <si>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</si>
  <si>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</si>
  <si>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</si>
  <si>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</si>
  <si>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</si>
  <si>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</si>
  <si>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</si>
  <si>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</si>
  <si>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</si>
  <si>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</si>
  <si>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</si>
  <si>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</si>
  <si>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</si>
  <si>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</si>
  <si>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</si>
  <si>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</si>
  <si>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</si>
  <si>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</si>
  <si>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</si>
  <si>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</si>
  <si>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</si>
  <si>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</si>
  <si>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</si>
  <si>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</si>
  <si>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</si>
  <si>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</si>
  <si>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</si>
  <si>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</si>
  <si>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</si>
  <si>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</si>
  <si>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</si>
  <si>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</si>
  <si>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</si>
  <si>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</si>
  <si>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</si>
  <si>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</si>
  <si>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</si>
  <si>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</si>
  <si>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</si>
  <si>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</si>
  <si>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</si>
  <si>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</si>
  <si>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</si>
  <si>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</si>
  <si>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</si>
  <si>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</si>
  <si>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</si>
  <si>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</si>
  <si>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</si>
  <si>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</si>
  <si>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</si>
  <si>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</si>
  <si>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</si>
  <si>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</si>
  <si>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</si>
  <si>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</si>
  <si>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</si>
  <si>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</si>
  <si>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</si>
  <si>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</si>
  <si>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</si>
  <si>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</si>
  <si>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</si>
  <si>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</si>
  <si>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</si>
  <si>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</si>
  <si>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</si>
  <si>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</si>
  <si>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</si>
  <si>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</si>
  <si>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</si>
  <si>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</si>
  <si>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</si>
  <si>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</si>
  <si>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</si>
  <si>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</si>
  <si>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</si>
  <si>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</si>
  <si>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</si>
  <si>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</si>
  <si>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</si>
  <si>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</si>
  <si>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</si>
  <si>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</si>
  <si>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</si>
  <si>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</si>
  <si>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</si>
  <si>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</si>
  <si>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</si>
  <si>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</si>
  <si>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</si>
  <si>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</si>
  <si>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</si>
  <si>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</si>
  <si>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</si>
  <si>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</si>
  <si>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</si>
  <si>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</si>
  <si>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</si>
  <si>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</si>
  <si>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</si>
  <si>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</si>
  <si>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</si>
  <si>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</si>
  <si>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</si>
  <si>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</si>
  <si>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</si>
  <si>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</si>
  <si>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</si>
  <si>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</si>
  <si>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</si>
  <si>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</si>
  <si>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</si>
  <si>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</si>
  <si>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</si>
  <si>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</si>
  <si>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</si>
  <si>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</si>
  <si>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</si>
  <si>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</si>
  <si>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</si>
  <si>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</si>
  <si>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</si>
  <si>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</si>
  <si>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</si>
  <si>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</si>
  <si>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</si>
  <si>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</si>
  <si>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</si>
  <si>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</si>
  <si>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</si>
  <si>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</si>
  <si>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</si>
  <si>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</si>
  <si>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</si>
  <si>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</si>
  <si>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</si>
  <si>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</si>
  <si>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</si>
  <si>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</si>
  <si>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</si>
  <si>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</si>
  <si>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</si>
  <si>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</si>
  <si>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</si>
  <si>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</si>
  <si>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</si>
  <si>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</si>
  <si>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</si>
  <si>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</si>
  <si>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</si>
  <si>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</si>
  <si>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</si>
  <si>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</si>
  <si>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</si>
  <si>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</si>
  <si>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</si>
  <si>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</si>
  <si>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</si>
  <si>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</si>
  <si>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</si>
  <si>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</si>
  <si>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</si>
  <si>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</si>
  <si>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</si>
  <si>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</si>
  <si>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</si>
  <si>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</si>
  <si>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</si>
  <si>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</si>
  <si>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</si>
  <si>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</si>
  <si>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</si>
  <si>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</si>
  <si>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</si>
  <si>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</si>
  <si>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</si>
  <si>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</si>
  <si>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</si>
  <si>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</si>
  <si>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</si>
  <si>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</si>
  <si>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</si>
  <si>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</si>
  <si>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</si>
  <si>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</si>
  <si>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</si>
  <si>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</si>
  <si>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</si>
  <si>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</si>
  <si>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</si>
  <si>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</si>
  <si>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</si>
  <si>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</si>
  <si>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</si>
  <si>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</si>
  <si>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</si>
  <si>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</si>
  <si>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</si>
  <si>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</si>
  <si>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</si>
  <si>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</si>
  <si>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</si>
  <si>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</si>
  <si>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</si>
  <si>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</si>
  <si>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</si>
  <si>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</si>
  <si>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</si>
  <si>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</si>
  <si>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</si>
  <si>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</si>
  <si>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</si>
  <si>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</si>
  <si>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</si>
  <si>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</si>
  <si>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</si>
  <si>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</si>
  <si>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</si>
  <si>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</si>
  <si>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</si>
  <si>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</si>
  <si>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</si>
  <si>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</si>
  <si>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</si>
  <si>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</si>
  <si>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</si>
  <si>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</si>
  <si>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</si>
  <si>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</si>
  <si>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</si>
  <si>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</si>
  <si>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</si>
  <si>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</si>
  <si>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</si>
  <si>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</si>
  <si>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</si>
  <si>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</si>
  <si>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</si>
  <si>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</si>
  <si>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</si>
  <si>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</si>
  <si>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</si>
  <si>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</si>
  <si>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</si>
  <si>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</si>
  <si>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</si>
  <si>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</si>
  <si>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</si>
  <si>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</si>
  <si>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</si>
  <si>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</si>
  <si>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</si>
  <si>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</si>
  <si>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</si>
  <si>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</si>
  <si>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</si>
  <si>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</si>
  <si>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</si>
  <si>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</si>
  <si>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</si>
  <si>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</si>
  <si>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</si>
  <si>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</si>
  <si>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</si>
  <si>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</si>
  <si>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</si>
  <si>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</si>
  <si>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</si>
  <si>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</si>
  <si>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</si>
  <si>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</si>
  <si>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</si>
  <si>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</si>
  <si>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</si>
  <si>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</si>
  <si>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</si>
  <si>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</si>
  <si>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</si>
  <si>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</si>
  <si>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</si>
  <si>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</si>
  <si>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</si>
  <si>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</si>
  <si>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</si>
  <si>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</si>
  <si>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</si>
  <si>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</si>
  <si>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</si>
  <si>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</si>
  <si>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</si>
  <si>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</si>
  <si>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</si>
  <si>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</si>
  <si>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</si>
  <si>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</si>
  <si>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</si>
  <si>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</si>
  <si>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</si>
  <si>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</si>
  <si>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</si>
  <si>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</si>
  <si>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</si>
  <si>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</si>
  <si>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</si>
  <si>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</si>
  <si>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</si>
  <si>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</si>
  <si>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</si>
  <si>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</si>
  <si>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</si>
  <si>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</si>
  <si>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</si>
  <si>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</si>
  <si>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</si>
  <si>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</si>
  <si>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</si>
  <si>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</si>
  <si>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</si>
  <si>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</si>
  <si>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</si>
  <si>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</si>
  <si>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</si>
  <si>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</si>
  <si>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</si>
  <si>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</si>
  <si>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</si>
  <si>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</si>
  <si>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</si>
  <si>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</si>
  <si>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</si>
  <si>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</si>
  <si>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</si>
  <si>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</si>
  <si>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</si>
  <si>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</si>
  <si>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</si>
  <si>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</si>
  <si>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</si>
  <si>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</si>
  <si>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</si>
  <si>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</si>
  <si>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</si>
  <si>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</si>
  <si>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</si>
  <si>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</si>
  <si>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</si>
  <si>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</si>
  <si>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</si>
  <si>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</si>
  <si>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</si>
  <si>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</si>
  <si>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</si>
  <si>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</si>
  <si>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</si>
  <si>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</si>
  <si>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</si>
  <si>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</si>
  <si>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</si>
  <si>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</si>
  <si>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</si>
  <si>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</si>
  <si>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</si>
  <si>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</si>
  <si>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</si>
  <si>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</si>
  <si>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</si>
  <si>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</si>
  <si>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</si>
  <si>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</si>
  <si>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</si>
  <si>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</si>
  <si>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</si>
  <si>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</si>
  <si>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</si>
  <si>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</si>
  <si>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</si>
  <si>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</si>
  <si>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</si>
  <si>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</si>
  <si>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</si>
  <si>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</si>
  <si>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</si>
  <si>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</si>
  <si>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</si>
  <si>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</si>
  <si>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</si>
  <si>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</si>
  <si>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</si>
  <si>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</si>
  <si>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</si>
  <si>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</si>
  <si>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</si>
  <si>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</si>
  <si>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</si>
  <si>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</si>
  <si>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</si>
  <si>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</si>
  <si>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</si>
  <si>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</si>
  <si>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</si>
  <si>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</si>
  <si>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</si>
  <si>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</si>
  <si>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</si>
  <si>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</si>
  <si>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</si>
  <si>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</si>
  <si>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</si>
  <si>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</si>
  <si>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</si>
  <si>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</si>
  <si>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</si>
  <si>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</si>
  <si>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</si>
  <si>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</si>
  <si>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</si>
  <si>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</si>
  <si>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</si>
  <si>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</si>
  <si>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</si>
  <si>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</si>
  <si>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</si>
  <si>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</si>
  <si>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</si>
  <si>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</si>
  <si>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</si>
  <si>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</si>
  <si>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</si>
  <si>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</si>
  <si>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</si>
  <si>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</si>
  <si>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</si>
  <si>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</si>
  <si>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</si>
  <si>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</si>
  <si>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</si>
  <si>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</si>
  <si>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</si>
  <si>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</si>
  <si>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</si>
  <si>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</si>
  <si>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</si>
  <si>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</si>
  <si>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</si>
  <si>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</si>
  <si>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</si>
  <si>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</si>
  <si>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</si>
  <si>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</si>
  <si>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</si>
  <si>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</si>
  <si>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</si>
  <si>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</si>
  <si>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</si>
  <si>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</si>
  <si>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</si>
  <si>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</si>
  <si>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</si>
  <si>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</si>
  <si>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</si>
  <si>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</si>
  <si>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</si>
  <si>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</si>
  <si>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</si>
  <si>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</si>
  <si>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</si>
  <si>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</si>
  <si>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</si>
  <si>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</si>
  <si>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</si>
  <si>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</si>
  <si>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</si>
  <si>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</si>
  <si>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</si>
  <si>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</si>
  <si>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</si>
  <si>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</si>
  <si>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</si>
  <si>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</si>
  <si>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</si>
  <si>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</si>
  <si>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</si>
  <si>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</si>
  <si>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</si>
  <si>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</si>
  <si>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</si>
  <si>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</si>
  <si>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</si>
  <si>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</si>
  <si>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</si>
  <si>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</si>
  <si>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</si>
  <si>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</si>
  <si>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</si>
  <si>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</si>
  <si>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</si>
  <si>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</si>
  <si>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</si>
  <si>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</si>
  <si>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</si>
  <si>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</si>
  <si>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</si>
  <si>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</si>
  <si>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</si>
  <si>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</si>
  <si>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</si>
  <si>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</si>
  <si>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</si>
  <si>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</si>
  <si>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</si>
  <si>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</si>
  <si>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</si>
  <si>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</si>
  <si>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</si>
  <si>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</si>
  <si>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</si>
  <si>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</si>
  <si>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</si>
  <si>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</si>
  <si>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</si>
  <si>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</si>
  <si>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</si>
  <si>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</si>
  <si>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</si>
  <si>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</si>
  <si>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</si>
  <si>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</si>
  <si>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</si>
  <si>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</si>
  <si>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</si>
  <si>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</si>
  <si>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</si>
  <si>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</si>
  <si>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</si>
  <si>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</si>
  <si>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</si>
  <si>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</si>
  <si>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</si>
  <si>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</si>
  <si>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</si>
  <si>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</si>
  <si>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</si>
  <si>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</si>
  <si>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</si>
  <si>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</si>
  <si>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</si>
  <si>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</si>
  <si>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</si>
  <si>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</si>
  <si>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</si>
  <si>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</si>
  <si>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</si>
  <si>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</si>
  <si>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</si>
  <si>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</si>
  <si>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</si>
  <si>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</si>
  <si>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</si>
  <si>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</si>
  <si>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</si>
  <si>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</si>
  <si>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</si>
  <si>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</si>
  <si>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</si>
  <si>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</si>
  <si>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</si>
  <si>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</si>
  <si>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</si>
  <si>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</si>
  <si>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</si>
  <si>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</si>
  <si>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</si>
  <si>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</si>
  <si>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</si>
  <si>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</si>
  <si>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</si>
  <si>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</si>
  <si>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</si>
  <si>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</si>
  <si>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</si>
  <si>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</si>
  <si>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</si>
  <si>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</si>
  <si>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</si>
  <si>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</si>
  <si>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</si>
  <si>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</si>
  <si>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</si>
  <si>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</si>
  <si>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</si>
  <si>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</si>
  <si>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</si>
  <si>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</si>
  <si>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</si>
  <si>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</si>
  <si>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</si>
  <si>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</si>
  <si>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</si>
  <si>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</si>
  <si>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</si>
  <si>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</si>
  <si>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</si>
  <si>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</si>
  <si>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</si>
  <si>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</si>
  <si>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</si>
  <si>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</si>
  <si>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</si>
  <si>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</si>
  <si>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</si>
  <si>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</si>
  <si>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</si>
  <si>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</si>
  <si>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</si>
  <si>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</si>
  <si>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</si>
  <si>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</si>
  <si>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</si>
  <si>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</si>
  <si>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</si>
  <si>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</si>
  <si>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</si>
  <si>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</si>
  <si>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</si>
  <si>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</si>
  <si>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</si>
  <si>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</si>
  <si>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</si>
  <si>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</si>
  <si>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</si>
  <si>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</si>
  <si>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</si>
  <si>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</si>
  <si>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</si>
  <si>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</si>
  <si>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</si>
  <si>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</si>
  <si>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</si>
  <si>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</si>
  <si>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</si>
  <si>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</si>
  <si>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</si>
  <si>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</si>
  <si>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</si>
  <si>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</si>
  <si>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</si>
  <si>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</si>
  <si>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</si>
  <si>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</si>
  <si>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</si>
  <si>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</si>
  <si>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</si>
  <si>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</si>
  <si>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</si>
  <si>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</si>
  <si>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</si>
  <si>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</si>
  <si>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</si>
  <si>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</si>
  <si>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</si>
  <si>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</si>
  <si>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</si>
  <si>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</si>
  <si>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</si>
  <si>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</si>
  <si>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</si>
  <si>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</si>
  <si>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</si>
  <si>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</si>
  <si>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</si>
  <si>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</si>
  <si>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</si>
  <si>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</si>
  <si>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</si>
  <si>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</si>
  <si>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</si>
  <si>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</si>
  <si>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</si>
  <si>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</si>
  <si>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</si>
  <si>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</si>
  <si>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</si>
  <si>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</si>
  <si>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</si>
  <si>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</si>
  <si>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</si>
  <si>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</si>
  <si>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</si>
  <si>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</si>
  <si>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</si>
  <si>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</si>
  <si>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</si>
  <si>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</si>
  <si>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</si>
  <si>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</si>
  <si>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</si>
  <si>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</si>
  <si>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</si>
  <si>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</si>
  <si>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</si>
  <si>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</si>
  <si>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</si>
  <si>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</si>
  <si>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</si>
  <si>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</si>
  <si>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</si>
  <si>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</si>
  <si>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</si>
  <si>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</si>
  <si>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</si>
  <si>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</si>
  <si>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</si>
  <si>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</si>
  <si>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</si>
  <si>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</si>
  <si>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</si>
  <si>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</si>
  <si>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</si>
  <si>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</si>
  <si>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</si>
  <si>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</si>
  <si>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</si>
  <si>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</si>
  <si>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</si>
  <si>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</si>
  <si>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</si>
  <si>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</si>
  <si>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</si>
  <si>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</si>
  <si>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</si>
  <si>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</si>
  <si>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</si>
  <si>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</si>
  <si>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</si>
  <si>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</si>
  <si>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</si>
  <si>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</si>
  <si>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</si>
  <si>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</si>
  <si>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</si>
  <si>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</si>
  <si>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</si>
  <si>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</si>
  <si>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</si>
  <si>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</si>
  <si>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</si>
  <si>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</si>
  <si>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</si>
  <si>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</si>
  <si>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</si>
  <si>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</si>
  <si>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</si>
  <si>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</si>
  <si>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</si>
  <si>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</si>
  <si>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</si>
  <si>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</si>
  <si>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</si>
  <si>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</si>
  <si>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</si>
  <si>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</si>
  <si>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</si>
  <si>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</si>
  <si>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</si>
  <si>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</si>
  <si>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</si>
  <si>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</si>
  <si>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</si>
  <si>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</si>
  <si>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</si>
  <si>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</si>
  <si>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</si>
  <si>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</si>
  <si>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</si>
  <si>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</si>
  <si>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</si>
  <si>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</si>
  <si>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</si>
  <si>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</si>
  <si>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</si>
  <si>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</si>
  <si>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</si>
  <si>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</si>
  <si>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</si>
  <si>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</si>
  <si>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</si>
  <si>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</si>
  <si>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</si>
  <si>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</si>
  <si>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</si>
  <si>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</si>
  <si>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</si>
  <si>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</si>
  <si>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</si>
  <si>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</si>
  <si>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</si>
  <si>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</si>
  <si>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</si>
  <si>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</si>
  <si>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</si>
  <si>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</si>
  <si>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</si>
  <si>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</si>
  <si>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</si>
  <si>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</si>
  <si>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</si>
  <si>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</si>
  <si>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</si>
  <si>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</si>
  <si>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</si>
  <si>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</si>
  <si>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</si>
  <si>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</si>
  <si>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</si>
  <si>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</si>
  <si>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</si>
  <si>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</si>
  <si>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</si>
  <si>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</si>
  <si>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</si>
  <si>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</si>
  <si>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</si>
  <si>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</si>
  <si>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</si>
  <si>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</si>
  <si>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</si>
  <si>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</si>
  <si>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</si>
  <si>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</si>
  <si>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</si>
  <si>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</si>
  <si>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</si>
  <si>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</si>
  <si>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</si>
  <si>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</si>
  <si>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</si>
  <si>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</si>
  <si>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</si>
  <si>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</si>
  <si>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</si>
  <si>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</si>
  <si>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</si>
  <si>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</si>
  <si>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</si>
  <si>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</si>
  <si>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</si>
  <si>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</si>
  <si>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</si>
  <si>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</si>
  <si>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</si>
  <si>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</si>
  <si>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</si>
  <si>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</si>
  <si>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</si>
  <si>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</si>
  <si>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</si>
  <si>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</si>
  <si>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</si>
  <si>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</si>
  <si>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</si>
  <si>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</si>
  <si>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</si>
  <si>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</si>
  <si>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</si>
  <si>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</si>
  <si>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</si>
  <si>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</si>
  <si>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</si>
  <si>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</si>
  <si>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</si>
  <si>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</si>
  <si>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</si>
  <si>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</si>
  <si>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</si>
  <si>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</si>
  <si>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</si>
  <si>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</si>
  <si>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</si>
  <si>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</si>
  <si>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</si>
  <si>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</si>
  <si>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</si>
  <si>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</si>
  <si>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</si>
  <si>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</si>
  <si>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</si>
  <si>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</si>
  <si>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</si>
  <si>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</si>
  <si>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</si>
  <si>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</si>
  <si>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</si>
  <si>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</si>
  <si>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</si>
  <si>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</si>
  <si>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</si>
  <si>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</si>
  <si>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</si>
  <si>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</si>
  <si>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</si>
  <si>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</si>
  <si>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</si>
  <si>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</si>
  <si>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</si>
  <si>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</si>
  <si>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</si>
  <si>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</si>
  <si>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</si>
  <si>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</si>
  <si>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</si>
  <si>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</si>
  <si>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</si>
  <si>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</si>
  <si>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</si>
  <si>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</si>
  <si>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</si>
  <si>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</si>
  <si>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</si>
  <si>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</si>
  <si>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</si>
  <si>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</si>
  <si>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</si>
  <si>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</si>
  <si>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</si>
  <si>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</si>
  <si>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</si>
  <si>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</si>
  <si>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</si>
  <si>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</si>
  <si>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</si>
  <si>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</si>
  <si>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</si>
  <si>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</si>
  <si>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</si>
  <si>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</si>
  <si>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</si>
  <si>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</si>
  <si>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</si>
  <si>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</si>
  <si>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</si>
  <si>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</si>
  <si>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</si>
  <si>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</si>
  <si>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</si>
  <si>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</si>
  <si>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</si>
  <si>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</si>
  <si>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</si>
  <si>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</si>
  <si>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</si>
  <si>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</si>
  <si>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</si>
  <si>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</si>
  <si>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</si>
  <si>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</si>
  <si>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</si>
  <si>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</si>
  <si>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</si>
  <si>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</si>
  <si>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</si>
  <si>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</si>
  <si>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</si>
  <si>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</si>
  <si>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</si>
  <si>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</si>
  <si>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</si>
  <si>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</si>
  <si>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</si>
  <si>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</si>
  <si>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</si>
  <si>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</si>
  <si>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</si>
  <si>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</si>
  <si>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</si>
  <si>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</si>
  <si>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</si>
  <si>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</si>
  <si>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</si>
  <si>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</si>
  <si>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</si>
  <si>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</si>
  <si>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</si>
  <si>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</si>
  <si>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</si>
  <si>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</si>
  <si>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</si>
  <si>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</si>
  <si>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</si>
  <si>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</si>
  <si>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</si>
  <si>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</si>
  <si>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</si>
  <si>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</si>
  <si>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</si>
  <si>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</si>
  <si>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</si>
  <si>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</si>
  <si>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</si>
  <si>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</si>
  <si>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</si>
  <si>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</si>
  <si>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</si>
  <si>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</si>
  <si>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</si>
  <si>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</si>
  <si>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</si>
  <si>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</si>
  <si>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</si>
  <si>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</si>
  <si>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</si>
  <si>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</si>
  <si>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</si>
  <si>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</si>
  <si>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</si>
  <si>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</si>
  <si>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</si>
  <si>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</si>
  <si>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</si>
  <si>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</si>
  <si>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</si>
  <si>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</si>
  <si>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</si>
  <si>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</si>
  <si>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</si>
  <si>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</si>
  <si>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</si>
  <si>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</si>
  <si>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</si>
  <si>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</si>
  <si>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</si>
  <si>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</si>
  <si>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</si>
  <si>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</si>
  <si>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</si>
  <si>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</si>
  <si>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</si>
  <si>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</si>
  <si>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</si>
  <si>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</si>
  <si>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</si>
  <si>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</si>
  <si>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</si>
  <si>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</si>
  <si>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</si>
  <si>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</si>
  <si>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</si>
  <si>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</si>
  <si>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</si>
  <si>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</si>
  <si>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</si>
  <si>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</si>
  <si>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</si>
  <si>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</si>
  <si>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</si>
  <si>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</si>
  <si>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</si>
  <si>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</si>
  <si>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</si>
  <si>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</si>
  <si>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</si>
  <si>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</si>
  <si>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</si>
  <si>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</si>
  <si>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</si>
  <si>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</si>
  <si>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</si>
  <si>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</si>
  <si>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</si>
  <si>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</si>
  <si>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</si>
  <si>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</si>
  <si>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</si>
  <si>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</si>
  <si>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</si>
  <si>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</si>
  <si>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</si>
  <si>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</si>
  <si>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</si>
  <si>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</si>
  <si>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</si>
  <si>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</si>
  <si>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</si>
  <si>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</si>
  <si>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</si>
  <si>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</si>
  <si>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</si>
  <si>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</si>
  <si>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</si>
  <si>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</si>
  <si>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</si>
  <si>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</si>
  <si>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</si>
  <si>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</si>
  <si>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</si>
  <si>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</si>
  <si>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</si>
  <si>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</si>
  <si>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</si>
  <si>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</si>
  <si>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</si>
  <si>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</si>
  <si>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</si>
  <si>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</si>
  <si>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</si>
  <si>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</si>
  <si>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</si>
  <si>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</si>
  <si>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</si>
  <si>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</si>
  <si>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</si>
  <si>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</si>
  <si>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</si>
  <si>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</si>
  <si>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</si>
  <si>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</si>
  <si>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</si>
  <si>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</si>
  <si>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</si>
  <si>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</si>
  <si>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</si>
  <si>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</si>
  <si>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</si>
  <si>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</si>
  <si>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</si>
  <si>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</si>
  <si>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</si>
  <si>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</si>
  <si>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</si>
  <si>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</si>
  <si>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</si>
  <si>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</si>
  <si>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</si>
  <si>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</si>
  <si>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</si>
  <si>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</si>
  <si>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</si>
  <si>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</si>
  <si>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</si>
  <si>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</si>
  <si>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</si>
  <si>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</si>
  <si>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</si>
  <si>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</si>
  <si>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</si>
  <si>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</si>
  <si>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</si>
  <si>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</si>
  <si>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</si>
  <si>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</si>
  <si>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</si>
  <si>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</si>
  <si>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</si>
  <si>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</si>
  <si>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</si>
  <si>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</si>
  <si>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</si>
  <si>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</si>
  <si>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</si>
  <si>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</si>
  <si>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</si>
  <si>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</si>
  <si>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</si>
  <si>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</si>
  <si>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</si>
  <si>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</si>
  <si>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</si>
  <si>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</si>
  <si>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</si>
  <si>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</si>
  <si>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</si>
  <si>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</si>
  <si>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</si>
  <si>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</si>
  <si>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</si>
  <si>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</si>
  <si>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</si>
  <si>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</si>
  <si>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</si>
  <si>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</si>
  <si>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</si>
  <si>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</si>
  <si>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</si>
  <si>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</si>
  <si>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</si>
  <si>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</si>
  <si>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</si>
  <si>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</si>
  <si>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</si>
  <si>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</si>
  <si>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</si>
  <si>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</si>
  <si>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</si>
  <si>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</si>
  <si>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</si>
  <si>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</si>
  <si>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</si>
  <si>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</si>
  <si>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</si>
  <si>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</si>
  <si>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</si>
  <si>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</si>
  <si>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</si>
  <si>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</si>
  <si>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</si>
  <si>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</si>
  <si>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</si>
  <si>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</si>
  <si>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</si>
  <si>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</si>
  <si>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</si>
  <si>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</si>
  <si>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</si>
  <si>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</si>
  <si>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</si>
  <si>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</si>
  <si>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</si>
  <si>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</si>
  <si>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</si>
  <si>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</si>
  <si>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</si>
  <si>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</si>
  <si>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</si>
  <si>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</si>
  <si>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</si>
  <si>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</si>
  <si>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</si>
  <si>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</si>
  <si>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</si>
  <si>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</si>
  <si>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</si>
  <si>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</si>
  <si>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</si>
  <si>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</si>
  <si>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</si>
  <si>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</si>
  <si>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</si>
  <si>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</si>
  <si>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</si>
  <si>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</si>
  <si>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</si>
  <si>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</si>
  <si>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</si>
  <si>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</si>
  <si>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</si>
  <si>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</si>
  <si>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</si>
  <si>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</si>
  <si>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</si>
  <si>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</si>
  <si>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</si>
  <si>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</si>
  <si>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</si>
  <si>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</si>
  <si>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</si>
  <si>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</si>
  <si>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</si>
  <si>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</si>
  <si>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</si>
  <si>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</si>
  <si>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</si>
  <si>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</si>
  <si>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</si>
  <si>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</si>
  <si>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</si>
  <si>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</si>
  <si>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</si>
  <si>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</si>
  <si>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</si>
  <si>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</si>
  <si>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</si>
  <si>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</si>
  <si>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</si>
  <si>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</si>
  <si>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</si>
  <si>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</si>
  <si>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</si>
  <si>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</si>
  <si>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</si>
  <si>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</si>
  <si>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</si>
  <si>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</si>
  <si>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</si>
  <si>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</si>
  <si>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</si>
  <si>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</si>
  <si>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</si>
  <si>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</si>
  <si>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</si>
  <si>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</si>
  <si>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</si>
  <si>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</si>
  <si>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</si>
  <si>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</si>
  <si>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</si>
  <si>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</si>
  <si>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</si>
  <si>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</si>
  <si>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</si>
  <si>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</si>
  <si>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</si>
  <si>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</si>
  <si>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</si>
  <si>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</si>
  <si>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</si>
  <si>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</si>
  <si>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</si>
  <si>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</si>
  <si>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</si>
  <si>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</si>
  <si>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</si>
  <si>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</si>
  <si>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</si>
  <si>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</si>
  <si>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</si>
  <si>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</si>
  <si>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</si>
  <si>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</si>
  <si>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</si>
  <si>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</si>
  <si>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</si>
  <si>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</si>
  <si>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</si>
  <si>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</si>
  <si>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</si>
  <si>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</si>
  <si>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</si>
  <si>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</si>
  <si>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</si>
  <si>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</si>
  <si>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</si>
  <si>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</si>
  <si>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</si>
  <si>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</si>
  <si>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</si>
  <si>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</si>
  <si>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</si>
  <si>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</si>
  <si>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</si>
  <si>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</si>
  <si>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</si>
  <si>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</si>
  <si>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</si>
  <si>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</si>
  <si>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</si>
  <si>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</si>
  <si>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</si>
  <si>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</si>
  <si>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</si>
  <si>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</si>
  <si>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</si>
  <si>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</si>
  <si>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</si>
  <si>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</si>
  <si>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</si>
  <si>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</si>
  <si>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</si>
  <si>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</si>
  <si>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</si>
  <si>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</si>
  <si>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</si>
  <si>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</si>
  <si>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</si>
  <si>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</si>
  <si>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</si>
  <si>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</si>
  <si>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</si>
  <si>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</si>
  <si>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</si>
  <si>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</si>
  <si>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</si>
  <si>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</si>
  <si>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</si>
  <si>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</si>
  <si>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</si>
  <si>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</si>
  <si>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</si>
  <si>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</si>
  <si>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</si>
  <si>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</si>
  <si>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</si>
  <si>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</si>
  <si>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</si>
  <si>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</si>
  <si>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</si>
  <si>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</si>
  <si>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</si>
  <si>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</si>
  <si>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</si>
  <si>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</si>
  <si>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</si>
  <si>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</si>
  <si>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</si>
  <si>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</si>
  <si>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</si>
  <si>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</si>
  <si>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</si>
  <si>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</si>
  <si>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</si>
  <si>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</si>
  <si>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</si>
  <si>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</si>
  <si>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</si>
  <si>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</si>
  <si>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</si>
  <si>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</si>
  <si>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</si>
  <si>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</si>
  <si>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</si>
  <si>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</si>
  <si>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</si>
  <si>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</si>
  <si>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</si>
  <si>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</si>
  <si>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</si>
  <si>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</si>
  <si>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</si>
  <si>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</si>
  <si>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</si>
  <si>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</si>
  <si>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</si>
  <si>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</si>
  <si>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</si>
  <si>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</si>
  <si>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</si>
  <si>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</si>
  <si>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</si>
  <si>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</si>
  <si>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</si>
  <si>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</si>
  <si>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</si>
  <si>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</si>
  <si>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</si>
  <si>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</si>
  <si>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</si>
  <si>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</si>
  <si>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</si>
  <si>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</si>
  <si>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</si>
  <si>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</si>
  <si>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</si>
  <si>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</si>
  <si>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</si>
  <si>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</si>
  <si>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</si>
  <si>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</si>
  <si>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</si>
  <si>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</si>
  <si>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</si>
  <si>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</si>
  <si>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</si>
  <si>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</si>
  <si>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</si>
  <si>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</si>
  <si>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</si>
  <si>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</si>
  <si>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</si>
  <si>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</si>
  <si>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</si>
  <si>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</si>
  <si>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</si>
  <si>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</si>
  <si>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</si>
  <si>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</si>
  <si>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</si>
  <si>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</si>
  <si>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</si>
  <si>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</si>
  <si>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</si>
  <si>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</si>
  <si>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</si>
  <si>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</si>
  <si>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</si>
  <si>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</si>
  <si>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</si>
  <si>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</si>
  <si>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</si>
  <si>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</si>
  <si>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</si>
  <si>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</si>
  <si>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</si>
  <si>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</si>
  <si>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</si>
  <si>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</si>
  <si>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</si>
  <si>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</si>
  <si>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</si>
  <si>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</si>
  <si>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</si>
  <si>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</si>
  <si>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</si>
  <si>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</si>
  <si>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</si>
  <si>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</si>
  <si>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</si>
  <si>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</si>
  <si>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</si>
  <si>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</si>
  <si>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</si>
  <si>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</si>
  <si>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</si>
  <si>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</si>
  <si>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</si>
  <si>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</si>
  <si>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</si>
  <si>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</si>
  <si>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</si>
  <si>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</si>
  <si>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</si>
  <si>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</si>
  <si>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</si>
  <si>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</si>
  <si>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</si>
  <si>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</si>
  <si>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</si>
  <si>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</si>
  <si>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</si>
  <si>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</si>
  <si>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</si>
  <si>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</si>
  <si>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</si>
  <si>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</si>
  <si>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</si>
  <si>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</si>
  <si>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</si>
  <si>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</si>
  <si>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</si>
  <si>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</si>
  <si>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</si>
  <si>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</si>
  <si>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</si>
  <si>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</si>
  <si>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</si>
  <si>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</si>
  <si>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</si>
  <si>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</si>
  <si>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</si>
  <si>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</si>
  <si>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</si>
  <si>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</si>
  <si>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</si>
  <si>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</si>
  <si>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</si>
  <si>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</si>
  <si>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</si>
  <si>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</si>
  <si>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</si>
  <si>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</si>
  <si>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</si>
  <si>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</si>
  <si>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</si>
  <si>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</si>
  <si>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</si>
  <si>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</si>
  <si>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</si>
  <si>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</si>
  <si>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</si>
  <si>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</si>
  <si>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</si>
  <si>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</si>
  <si>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</si>
  <si>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</si>
  <si>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</si>
  <si>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</si>
  <si>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</si>
  <si>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</si>
  <si>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</si>
  <si>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</si>
  <si>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</si>
  <si>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</si>
  <si>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</si>
  <si>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</si>
  <si>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</si>
  <si>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</si>
  <si>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</si>
  <si>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</si>
  <si>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</si>
  <si>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</si>
  <si>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</si>
  <si>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</si>
  <si>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</si>
  <si>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</si>
  <si>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</si>
  <si>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</si>
  <si>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</si>
  <si>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</si>
  <si>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</si>
  <si>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</si>
  <si>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</si>
  <si>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</si>
  <si>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</si>
  <si>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</si>
  <si>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</si>
  <si>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</si>
  <si>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</si>
  <si>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</si>
  <si>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</si>
  <si>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</si>
  <si>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</si>
  <si>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</si>
  <si>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</si>
  <si>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</si>
  <si>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</si>
  <si>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</si>
  <si>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</si>
  <si>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</si>
  <si>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</si>
  <si>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</si>
  <si>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</si>
  <si>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</si>
  <si>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</si>
  <si>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</si>
  <si>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</si>
  <si>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</si>
  <si>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</si>
  <si>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</si>
  <si>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</si>
  <si>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</si>
  <si>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</si>
  <si>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</si>
  <si>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</si>
  <si>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</si>
  <si>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</si>
  <si>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</si>
  <si>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</si>
  <si>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</si>
  <si>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</si>
  <si>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</si>
  <si>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</si>
  <si>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</si>
  <si>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</si>
  <si>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</si>
  <si>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</si>
  <si>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</si>
  <si>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</si>
  <si>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</si>
  <si>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</si>
  <si>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</si>
  <si>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</si>
  <si>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</si>
  <si>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</si>
  <si>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</si>
  <si>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</si>
  <si>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</si>
  <si>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</si>
  <si>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</si>
  <si>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</si>
  <si>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</si>
  <si>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</si>
  <si>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</si>
  <si>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</si>
  <si>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</si>
  <si>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</si>
  <si>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</si>
  <si>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</si>
  <si>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</si>
  <si>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</si>
  <si>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</si>
  <si>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</si>
  <si>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</si>
  <si>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</si>
  <si>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</si>
  <si>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</si>
  <si>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</si>
  <si>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</si>
  <si>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</si>
  <si>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</si>
  <si>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</si>
  <si>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</si>
  <si>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</si>
  <si>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</si>
  <si>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</si>
  <si>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</si>
  <si>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</si>
  <si>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</si>
  <si>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</si>
  <si>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</si>
  <si>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</si>
  <si>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</si>
  <si>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</si>
  <si>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</si>
  <si>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</si>
  <si>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</si>
  <si>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</si>
  <si>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</si>
  <si>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</si>
  <si>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</si>
  <si>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</si>
  <si>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</si>
  <si>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</si>
  <si>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</si>
  <si>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</si>
  <si>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</si>
  <si>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</si>
  <si>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</si>
  <si>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</si>
  <si>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</si>
  <si>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</si>
  <si>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</si>
  <si>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</si>
  <si>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</si>
  <si>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</si>
  <si>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</si>
  <si>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</si>
  <si>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</si>
  <si>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</si>
  <si>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</si>
  <si>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</si>
  <si>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</si>
  <si>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</si>
  <si>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</si>
  <si>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</si>
  <si>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</si>
  <si>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</si>
  <si>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</si>
  <si>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</si>
  <si>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</si>
  <si>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</si>
  <si>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</si>
  <si>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</si>
  <si>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</si>
  <si>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</si>
  <si>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</si>
  <si>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</si>
  <si>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</si>
  <si>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</si>
  <si>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</si>
  <si>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</si>
  <si>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</si>
  <si>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</si>
  <si>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</si>
  <si>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</si>
  <si>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</si>
  <si>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</si>
  <si>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</si>
  <si>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</si>
  <si>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</si>
  <si>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</si>
  <si>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</si>
  <si>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</si>
  <si>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</si>
  <si>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</si>
  <si>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</si>
  <si>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</si>
  <si>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</si>
  <si>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</si>
  <si>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</si>
  <si>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</si>
  <si>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</si>
  <si>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</si>
  <si>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</si>
  <si>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</si>
  <si>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</si>
  <si>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</si>
  <si>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</si>
  <si>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</si>
  <si>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</si>
  <si>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</si>
  <si>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</si>
  <si>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</si>
  <si>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</si>
  <si>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</si>
  <si>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</si>
  <si>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</si>
  <si>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</si>
  <si>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</si>
  <si>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</si>
  <si>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</si>
  <si>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</si>
  <si>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</si>
  <si>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</si>
  <si>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</si>
  <si>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</si>
  <si>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</si>
  <si>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</si>
  <si>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</si>
  <si>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</si>
  <si>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</si>
  <si>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</si>
  <si>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</si>
  <si>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</si>
  <si>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</si>
  <si>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</si>
  <si>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</si>
  <si>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</si>
  <si>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</si>
  <si>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</si>
  <si>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</si>
  <si>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</si>
  <si>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</si>
  <si>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</si>
  <si>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</si>
  <si>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</si>
  <si>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</si>
  <si>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</si>
  <si>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</si>
  <si>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</si>
  <si>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</si>
  <si>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</si>
  <si>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</si>
  <si>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</si>
  <si>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</si>
  <si>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</si>
  <si>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</si>
  <si>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</si>
  <si>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</si>
  <si>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</si>
  <si>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</si>
  <si>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</si>
  <si>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</si>
  <si>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</si>
  <si>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</si>
  <si>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</si>
  <si>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</si>
  <si>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</si>
  <si>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</si>
  <si>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</si>
  <si>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</si>
  <si>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</si>
  <si>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</si>
  <si>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</si>
  <si>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</si>
  <si>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</si>
  <si>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</si>
  <si>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</si>
  <si>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</si>
  <si>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</si>
  <si>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</si>
  <si>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</si>
  <si>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</si>
  <si>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</si>
  <si>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</si>
  <si>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</si>
  <si>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</si>
  <si>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</si>
  <si>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</si>
  <si>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</si>
  <si>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</si>
  <si>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</si>
  <si>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</si>
  <si>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</si>
  <si>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</si>
  <si>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</si>
  <si>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</si>
  <si>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</si>
  <si>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</si>
  <si>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</si>
  <si>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</si>
  <si>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</si>
  <si>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</si>
  <si>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</si>
  <si>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</si>
  <si>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</si>
  <si>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</si>
  <si>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</si>
  <si>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</si>
  <si>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</si>
  <si>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</si>
  <si>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</si>
  <si>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</si>
  <si>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</si>
  <si>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</si>
  <si>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</si>
  <si>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</si>
  <si>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</si>
  <si>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</si>
  <si>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</si>
  <si>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</si>
  <si>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</si>
  <si>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</si>
  <si>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</si>
  <si>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</si>
  <si>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</si>
  <si>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</si>
  <si>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</si>
  <si>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</si>
  <si>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</si>
  <si>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</si>
  <si>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</si>
  <si>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</si>
  <si>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</si>
  <si>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</si>
  <si>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</si>
  <si>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</si>
  <si>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</si>
  <si>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</si>
  <si>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</si>
  <si>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</si>
  <si>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</si>
  <si>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</si>
  <si>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</si>
  <si>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</si>
  <si>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</si>
  <si>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</si>
  <si>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</si>
  <si>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</si>
  <si>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</si>
  <si>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</si>
  <si>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</si>
  <si>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</si>
  <si>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</si>
  <si>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</si>
  <si>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</si>
  <si>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</si>
  <si>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</si>
  <si>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</si>
  <si>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</si>
  <si>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</si>
  <si>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</si>
  <si>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</si>
  <si>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</si>
  <si>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</si>
  <si>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</si>
  <si>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</si>
  <si>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</si>
  <si>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</si>
  <si>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</si>
  <si>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</si>
  <si>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</si>
  <si>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</si>
  <si>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</si>
  <si>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</si>
  <si>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</si>
  <si>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</si>
  <si>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</si>
  <si>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</si>
  <si>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</si>
  <si>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</si>
  <si>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</si>
  <si>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</si>
  <si>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</si>
  <si>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</si>
  <si>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</si>
  <si>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</si>
  <si>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</si>
  <si>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</si>
  <si>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</si>
  <si>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</si>
  <si>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</si>
  <si>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</si>
  <si>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</si>
  <si>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</si>
  <si>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</si>
  <si>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</si>
  <si>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</si>
  <si>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</si>
  <si>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</si>
  <si>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</si>
  <si>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</si>
  <si>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</si>
  <si>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</si>
  <si>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</si>
  <si>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</si>
  <si>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</si>
  <si>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</si>
  <si>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</si>
  <si>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</si>
  <si>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</si>
  <si>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</si>
  <si>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</si>
  <si>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</si>
  <si>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</si>
  <si>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</si>
  <si>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</si>
  <si>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</si>
  <si>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</si>
  <si>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</si>
  <si>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</si>
  <si>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</si>
  <si>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</si>
  <si>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</si>
  <si>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</si>
  <si>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</si>
  <si>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</si>
  <si>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</si>
  <si>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</si>
  <si>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</si>
  <si>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</si>
  <si>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</si>
  <si>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</si>
  <si>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</si>
  <si>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</si>
  <si>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</si>
  <si>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</si>
  <si>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</si>
  <si>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</si>
  <si>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</si>
  <si>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</si>
  <si>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</si>
  <si>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</si>
  <si>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</si>
  <si>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</si>
  <si>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</si>
  <si>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</si>
  <si>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</si>
  <si>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</si>
  <si>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</si>
  <si>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</si>
  <si>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</si>
  <si>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</si>
  <si>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</si>
  <si>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</si>
  <si>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</si>
  <si>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</si>
  <si>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</si>
  <si>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</si>
  <si>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</si>
  <si>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</si>
  <si>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</si>
  <si>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</si>
  <si>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</si>
  <si>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</si>
  <si>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</si>
  <si>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</si>
  <si>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</si>
  <si>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</si>
  <si>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</si>
  <si>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</si>
  <si>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</si>
  <si>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</si>
  <si>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</si>
  <si>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</si>
  <si>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</si>
  <si>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</si>
  <si>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</si>
  <si>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</si>
  <si>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</si>
  <si>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</si>
  <si>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</si>
  <si>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</si>
  <si>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</si>
  <si>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</si>
  <si>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</si>
  <si>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</si>
  <si>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</si>
  <si>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</si>
  <si>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</si>
  <si>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</si>
  <si>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</si>
  <si>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</si>
  <si>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</si>
  <si>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</si>
  <si>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</si>
  <si>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</si>
  <si>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</si>
  <si>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</si>
  <si>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</si>
  <si>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</si>
  <si>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</si>
  <si>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</si>
  <si>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</si>
  <si>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</si>
  <si>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</si>
  <si>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</si>
  <si>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</si>
  <si>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</si>
  <si>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</si>
  <si>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</si>
  <si>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</si>
  <si>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</si>
  <si>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</si>
  <si>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</si>
  <si>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</si>
  <si>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</si>
  <si>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</si>
  <si>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</si>
  <si>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</si>
  <si>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</si>
  <si>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</si>
  <si>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</si>
  <si>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</si>
  <si>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</si>
  <si>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</si>
  <si>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</si>
  <si>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</si>
  <si>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</si>
  <si>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</si>
  <si>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</si>
  <si>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</si>
  <si>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</si>
  <si>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</si>
  <si>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</si>
  <si>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</si>
  <si>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</si>
  <si>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</si>
  <si>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</si>
  <si>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</si>
  <si>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</si>
  <si>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</si>
  <si>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</si>
  <si>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</si>
  <si>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</si>
  <si>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</si>
  <si>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</si>
  <si>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</si>
  <si>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</si>
  <si>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</si>
  <si>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</si>
  <si>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</si>
  <si>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</si>
  <si>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</si>
  <si>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</si>
  <si>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</si>
  <si>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</si>
  <si>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</si>
  <si>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</si>
  <si>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</si>
  <si>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</si>
  <si>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</si>
  <si>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</si>
  <si>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</si>
  <si>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</si>
  <si>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</si>
  <si>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</si>
  <si>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</si>
  <si>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</si>
  <si>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</si>
  <si>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</si>
  <si>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</si>
  <si>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</si>
  <si>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</si>
  <si>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</si>
  <si>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</si>
  <si>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</si>
  <si>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</si>
  <si>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</si>
  <si>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</si>
  <si>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</si>
  <si>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</si>
  <si>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</si>
  <si>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</si>
  <si>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</si>
  <si>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</si>
  <si>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</si>
  <si>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</si>
  <si>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</si>
  <si>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</si>
  <si>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</si>
  <si>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</si>
  <si>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</si>
  <si>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</si>
  <si>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</si>
  <si>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</si>
  <si>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</si>
  <si>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</si>
  <si>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</si>
  <si>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</si>
  <si>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</si>
  <si>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</si>
  <si>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</si>
  <si>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</si>
  <si>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</si>
  <si>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</si>
  <si>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</si>
  <si>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</si>
  <si>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</si>
  <si>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</si>
  <si>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</si>
  <si>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</si>
  <si>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</si>
  <si>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</si>
  <si>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</si>
  <si>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</si>
  <si>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</si>
  <si>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</si>
  <si>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</si>
  <si>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</si>
  <si>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</si>
  <si>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</si>
  <si>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</si>
  <si>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</si>
  <si>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</si>
  <si>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</si>
  <si>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</si>
  <si>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</si>
  <si>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</si>
  <si>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</si>
  <si>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</si>
  <si>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</si>
  <si>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</si>
  <si>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</si>
  <si>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</si>
  <si>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</si>
  <si>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</si>
  <si>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</si>
  <si>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</si>
  <si>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</si>
  <si>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</si>
  <si>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</si>
  <si>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</si>
  <si>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</si>
  <si>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</si>
  <si>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</si>
  <si>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</si>
  <si>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</si>
  <si>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</si>
  <si>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</si>
  <si>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</si>
  <si>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</si>
  <si>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</si>
  <si>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</si>
  <si>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</si>
  <si>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</si>
  <si>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</si>
  <si>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</si>
  <si>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</si>
  <si>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</si>
  <si>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</si>
  <si>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</si>
  <si>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</si>
  <si>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</si>
  <si>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</si>
  <si>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</si>
  <si>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</si>
  <si>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</si>
  <si>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</si>
  <si>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</si>
  <si>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</si>
  <si>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</si>
  <si>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</si>
  <si>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</si>
  <si>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</si>
  <si>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</si>
  <si>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</si>
  <si>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</si>
  <si>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</si>
  <si>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</si>
  <si>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</si>
  <si>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</si>
  <si>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</si>
  <si>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</si>
  <si>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</si>
  <si>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</si>
  <si>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</si>
  <si>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</si>
  <si>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</si>
  <si>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</si>
  <si>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</si>
  <si>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</si>
  <si>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</si>
  <si>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</si>
  <si>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</si>
  <si>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</si>
  <si>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</si>
  <si>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</si>
  <si>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</si>
  <si>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</si>
  <si>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</si>
  <si>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</si>
  <si>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</si>
  <si>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</si>
  <si>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</si>
  <si>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</si>
  <si>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</si>
  <si>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</si>
  <si>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</si>
  <si>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</si>
  <si>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</si>
  <si>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</si>
  <si>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</si>
  <si>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</si>
  <si>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</si>
  <si>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</si>
  <si>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</si>
  <si>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</si>
  <si>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</si>
  <si>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</si>
  <si>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</si>
  <si>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</si>
  <si>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</si>
  <si>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</si>
  <si>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</si>
  <si>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</si>
  <si>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</si>
  <si>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</si>
  <si>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</si>
  <si>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</si>
  <si>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</si>
  <si>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</si>
  <si>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</si>
  <si>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</si>
  <si>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</si>
  <si>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</si>
  <si>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</si>
  <si>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</si>
  <si>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</si>
  <si>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</si>
  <si>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</si>
  <si>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</si>
  <si>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</si>
  <si>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</si>
  <si>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</si>
  <si>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</si>
  <si>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</si>
  <si>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</si>
  <si>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</si>
  <si>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</si>
  <si>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</si>
  <si>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</si>
  <si>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</si>
  <si>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</si>
  <si>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</si>
  <si>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</si>
  <si>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</si>
  <si>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</si>
  <si>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</si>
  <si>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</si>
  <si>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</si>
  <si>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</si>
  <si>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</si>
  <si>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</si>
  <si>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</si>
  <si>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</si>
  <si>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</si>
  <si>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</si>
  <si>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</si>
  <si>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</si>
  <si>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</si>
  <si>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</si>
  <si>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</si>
  <si>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</si>
  <si>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</si>
  <si>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</si>
  <si>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</si>
  <si>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</si>
  <si>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</si>
  <si>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</si>
  <si>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</si>
  <si>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</si>
  <si>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</si>
  <si>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</si>
  <si>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</si>
  <si>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</si>
  <si>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</si>
  <si>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</si>
  <si>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</si>
  <si>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</si>
  <si>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</si>
  <si>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</si>
  <si>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</si>
  <si>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</si>
  <si>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</si>
  <si>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</si>
  <si>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</si>
  <si>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</si>
  <si>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</si>
  <si>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</si>
  <si>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</si>
  <si>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</si>
  <si>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</si>
  <si>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</si>
  <si>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</si>
  <si>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</si>
  <si>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</si>
  <si>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</si>
  <si>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</si>
  <si>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</si>
  <si>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</si>
  <si>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</si>
  <si>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</si>
  <si>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</si>
  <si>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</si>
  <si>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</si>
  <si>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</si>
  <si>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</si>
  <si>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</si>
  <si>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</si>
  <si>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</si>
  <si>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</si>
  <si>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</si>
  <si>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</si>
  <si>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</si>
  <si>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</si>
  <si>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</si>
  <si>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</si>
  <si>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</si>
  <si>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</si>
  <si>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</si>
  <si>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</si>
  <si>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</si>
  <si>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</si>
  <si>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</si>
  <si>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</si>
  <si>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</si>
  <si>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</si>
  <si>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</si>
  <si>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</si>
  <si>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</si>
  <si>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</si>
  <si>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</si>
  <si>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</si>
  <si>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</si>
  <si>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</si>
  <si>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</si>
  <si>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</si>
  <si>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</si>
  <si>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</si>
  <si>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</si>
  <si>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</si>
  <si>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</si>
  <si>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</si>
  <si>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</si>
  <si>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</si>
  <si>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</si>
  <si>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</si>
  <si>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</si>
  <si>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</si>
  <si>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</si>
  <si>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</si>
  <si>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</si>
  <si>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</si>
  <si>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</si>
  <si>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</si>
  <si>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</si>
  <si>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</si>
  <si>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</si>
  <si>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</si>
  <si>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</si>
  <si>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</si>
  <si>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</si>
  <si>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</si>
  <si>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</si>
  <si>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</si>
  <si>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</si>
  <si>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</si>
  <si>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</si>
  <si>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</si>
  <si>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</si>
  <si>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</si>
  <si>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</si>
  <si>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</si>
  <si>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</si>
  <si>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</si>
  <si>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</si>
  <si>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</si>
  <si>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</si>
  <si>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</si>
  <si>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</si>
  <si>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</si>
  <si>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</si>
  <si>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</si>
  <si>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</si>
  <si>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</si>
  <si>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</si>
  <si>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</si>
  <si>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</si>
  <si>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</si>
  <si>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</si>
  <si>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</si>
  <si>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</si>
  <si>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</si>
  <si>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</si>
  <si>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</si>
  <si>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</si>
  <si>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</si>
  <si>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</si>
  <si>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</si>
  <si>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</si>
  <si>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</si>
  <si>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</si>
  <si>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</si>
  <si>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</si>
  <si>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</si>
  <si>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</si>
  <si>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</si>
  <si>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</si>
  <si>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</si>
  <si>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</si>
  <si>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</si>
  <si>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</si>
  <si>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</si>
  <si>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</si>
  <si>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</si>
  <si>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</si>
  <si>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</si>
  <si>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</si>
  <si>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</si>
  <si>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</si>
  <si>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</si>
  <si>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</si>
  <si>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</si>
  <si>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</si>
  <si>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</si>
  <si>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</si>
  <si>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</si>
  <si>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</si>
  <si>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</si>
  <si>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</si>
  <si>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</si>
  <si>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</si>
  <si>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</si>
  <si>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</si>
  <si>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</si>
  <si>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</si>
  <si>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</si>
  <si>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</si>
  <si>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</si>
  <si>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</si>
  <si>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</si>
  <si>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</si>
  <si>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</si>
  <si>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</si>
  <si>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</si>
  <si>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</si>
  <si>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</si>
  <si>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</si>
  <si>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</si>
  <si>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</si>
  <si>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</si>
  <si>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</si>
  <si>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</si>
  <si>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</si>
  <si>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</si>
  <si>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</si>
  <si>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</si>
  <si>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</si>
  <si>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</si>
  <si>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</si>
  <si>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</si>
  <si>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</si>
  <si>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</si>
  <si>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</si>
  <si>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</si>
  <si>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</si>
  <si>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</si>
  <si>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</si>
  <si>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</si>
  <si>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</si>
  <si>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</si>
  <si>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</si>
  <si>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</si>
  <si>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</si>
  <si>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</si>
  <si>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</si>
  <si>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</si>
  <si>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</si>
  <si>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</si>
  <si>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</si>
  <si>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</si>
  <si>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</si>
  <si>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</si>
  <si>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</si>
  <si>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</si>
  <si>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</si>
  <si>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</si>
  <si>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</si>
  <si>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</si>
  <si>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</si>
  <si>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</si>
  <si>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</si>
  <si>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</si>
  <si>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</si>
  <si>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</si>
  <si>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</si>
  <si>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</si>
  <si>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</si>
  <si>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</si>
  <si>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</si>
  <si>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</si>
  <si>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</si>
  <si>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</si>
  <si>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</si>
  <si>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</si>
  <si>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</si>
  <si>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</si>
  <si>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</si>
  <si>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</si>
  <si>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</si>
  <si>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</si>
  <si>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</si>
  <si>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</si>
  <si>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</si>
  <si>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</si>
  <si>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</si>
  <si>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</si>
  <si>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</si>
  <si>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</si>
  <si>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</si>
  <si>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</si>
  <si>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</si>
  <si>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</si>
  <si>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</si>
  <si>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</si>
  <si>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</si>
  <si>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</si>
  <si>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</si>
  <si>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</si>
  <si>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</si>
  <si>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</si>
  <si>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</si>
  <si>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</si>
  <si>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</si>
  <si>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</si>
  <si>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</si>
  <si>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</si>
  <si>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</si>
  <si>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</si>
  <si>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</si>
  <si>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</si>
  <si>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</si>
  <si>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</si>
  <si>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</si>
  <si>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</si>
  <si>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</si>
  <si>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</si>
  <si>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</si>
  <si>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</si>
  <si>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</si>
  <si>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</si>
  <si>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</si>
  <si>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</si>
  <si>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</si>
  <si>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</si>
  <si>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</si>
  <si>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</si>
  <si>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</si>
  <si>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</si>
  <si>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</si>
  <si>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</si>
  <si>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</si>
  <si>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</si>
  <si>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</si>
  <si>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</si>
  <si>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</si>
  <si>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</si>
  <si>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</si>
  <si>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</si>
  <si>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</si>
  <si>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</si>
  <si>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</si>
  <si>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</si>
  <si>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</si>
  <si>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</si>
  <si>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</si>
  <si>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</si>
  <si>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</si>
  <si>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</si>
  <si>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</si>
  <si>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</si>
  <si>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</si>
  <si>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</si>
  <si>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</si>
  <si>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</si>
  <si>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</si>
  <si>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</si>
  <si>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</si>
  <si>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</si>
  <si>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</si>
  <si>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</si>
  <si>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</si>
  <si>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</si>
  <si>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</si>
  <si>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</si>
  <si>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</si>
  <si>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</si>
  <si>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</si>
  <si>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</si>
  <si>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</si>
  <si>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</si>
  <si>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</si>
  <si>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</si>
  <si>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</si>
  <si>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</si>
  <si>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</si>
  <si>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</si>
  <si>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</si>
  <si>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</si>
  <si>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</si>
  <si>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</si>
  <si>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</si>
  <si>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</si>
  <si>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</si>
  <si>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</si>
  <si>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</si>
  <si>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</si>
  <si>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</si>
  <si>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</si>
  <si>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</si>
  <si>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</si>
  <si>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</si>
  <si>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</si>
  <si>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</si>
  <si>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</si>
  <si>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</si>
  <si>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</si>
  <si>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</si>
  <si>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</si>
  <si>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</si>
  <si>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</si>
  <si>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</si>
  <si>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</si>
  <si>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</si>
  <si>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</si>
  <si>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</si>
  <si>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</si>
  <si>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</si>
  <si>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</si>
  <si>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</si>
  <si>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</si>
  <si>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</si>
  <si>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</si>
  <si>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</si>
  <si>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</si>
  <si>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</si>
  <si>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</si>
  <si>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</si>
  <si>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</si>
  <si>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</si>
  <si>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</si>
  <si>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</si>
  <si>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</si>
  <si>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</si>
  <si>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</si>
  <si>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</si>
  <si>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</si>
  <si>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</si>
  <si>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</si>
  <si>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</si>
  <si>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</si>
  <si>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</si>
  <si>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</si>
  <si>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</si>
  <si>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</si>
  <si>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</si>
  <si>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</si>
  <si>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</si>
  <si>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</si>
  <si>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</si>
  <si>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</si>
  <si>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</si>
  <si>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</si>
  <si>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</si>
  <si>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</si>
  <si>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</si>
  <si>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</si>
  <si>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</si>
  <si>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</si>
  <si>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</si>
  <si>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</si>
  <si>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</si>
  <si>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</si>
  <si>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</si>
  <si>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</si>
  <si>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</si>
  <si>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</si>
  <si>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</si>
  <si>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</si>
  <si>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</si>
  <si>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</si>
  <si>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</si>
  <si>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</si>
  <si>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</si>
  <si>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</si>
  <si>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</si>
  <si>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</si>
  <si>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</si>
  <si>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</si>
  <si>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</si>
  <si>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</si>
  <si>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</si>
  <si>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</si>
  <si>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</si>
  <si>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</si>
  <si>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</si>
  <si>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</si>
  <si>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</si>
  <si>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</si>
  <si>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</si>
  <si>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</si>
  <si>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</si>
  <si>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</si>
  <si>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</si>
  <si>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</si>
  <si>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</si>
  <si>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</si>
  <si>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</si>
  <si>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</si>
  <si>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</si>
  <si>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</si>
  <si>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</si>
  <si>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</si>
  <si>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</si>
  <si>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</si>
  <si>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</si>
  <si>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</si>
  <si>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</si>
  <si>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</si>
  <si>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</si>
  <si>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</si>
  <si>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</si>
  <si>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</si>
  <si>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</si>
  <si>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</si>
  <si>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</si>
  <si>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</si>
  <si>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</si>
  <si>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</si>
  <si>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</si>
  <si>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</si>
  <si>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</si>
  <si>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</si>
  <si>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</si>
  <si>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</si>
  <si>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</si>
  <si>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</si>
  <si>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</si>
  <si>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</si>
  <si>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</si>
  <si>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</si>
  <si>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</si>
  <si>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</si>
  <si>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</si>
  <si>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</si>
  <si>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</si>
  <si>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</si>
  <si>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</si>
  <si>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</si>
  <si>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</si>
  <si>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</si>
  <si>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</si>
  <si>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</si>
  <si>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</si>
  <si>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</si>
  <si>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</si>
  <si>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</si>
  <si>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</si>
  <si>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</si>
  <si>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</si>
  <si>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</si>
  <si>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</si>
  <si>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</si>
  <si>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</si>
  <si>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</si>
  <si>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</si>
  <si>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</si>
  <si>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</si>
  <si>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</si>
  <si>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</si>
  <si>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</si>
  <si>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</si>
  <si>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</si>
  <si>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</si>
  <si>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</si>
  <si>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</si>
  <si>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</si>
  <si>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</si>
  <si>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</si>
  <si>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</si>
  <si>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</si>
  <si>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</si>
  <si>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</si>
  <si>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</si>
  <si>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</si>
  <si>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</si>
  <si>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</si>
  <si>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</si>
  <si>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</si>
  <si>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</si>
  <si>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</si>
  <si>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</si>
  <si>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</si>
  <si>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</si>
  <si>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</si>
  <si>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</si>
  <si>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</si>
  <si>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</si>
  <si>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</si>
  <si>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</si>
  <si>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</si>
  <si>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</si>
  <si>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</si>
  <si>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</si>
  <si>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</si>
  <si>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</si>
  <si>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</si>
  <si>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</si>
  <si>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</si>
  <si>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</si>
  <si>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</si>
  <si>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</si>
  <si>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</si>
  <si>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</si>
  <si>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</si>
  <si>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</si>
  <si>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</si>
  <si>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</si>
  <si>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</si>
  <si>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</si>
  <si>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</si>
  <si>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</si>
  <si>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</si>
  <si>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</si>
  <si>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</si>
  <si>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</si>
  <si>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</si>
  <si>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</si>
  <si>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</si>
  <si>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</si>
  <si>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</si>
  <si>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</si>
  <si>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</si>
  <si>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</si>
  <si>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</si>
  <si>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</si>
  <si>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</si>
  <si>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</si>
  <si>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</si>
  <si>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</si>
  <si>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</si>
  <si>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</si>
  <si>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</si>
  <si>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</si>
  <si>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</si>
  <si>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</si>
  <si>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</si>
  <si>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</si>
  <si>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</si>
  <si>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</si>
  <si>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</si>
  <si>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</si>
  <si>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</si>
  <si>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</si>
  <si>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</si>
  <si>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</si>
  <si>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</si>
  <si>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</si>
  <si>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</si>
  <si>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</si>
  <si>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</si>
  <si>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</si>
  <si>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</si>
  <si>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</si>
  <si>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</si>
  <si>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</si>
  <si>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</si>
  <si>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</si>
  <si>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</si>
  <si>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</si>
  <si>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</si>
  <si>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</si>
  <si>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</si>
  <si>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</si>
  <si>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</si>
  <si>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</si>
  <si>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</si>
  <si>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</si>
  <si>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</si>
  <si>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</si>
  <si>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</si>
  <si>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</si>
  <si>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</si>
  <si>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</si>
  <si>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</si>
  <si>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</si>
  <si>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</si>
  <si>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</si>
  <si>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</si>
  <si>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</si>
  <si>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</si>
  <si>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</si>
  <si>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</si>
  <si>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</si>
  <si>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</si>
  <si>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</si>
  <si>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</si>
  <si>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</si>
  <si>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</si>
  <si>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</si>
  <si>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</si>
  <si>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</si>
  <si>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</si>
  <si>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</si>
  <si>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</si>
  <si>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</si>
  <si>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</si>
  <si>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</si>
  <si>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</si>
  <si>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</si>
  <si>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</si>
  <si>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</si>
  <si>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</si>
  <si>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</si>
  <si>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</si>
  <si>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</si>
  <si>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</si>
  <si>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</si>
  <si>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</si>
  <si>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</si>
  <si>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</si>
  <si>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</si>
  <si>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</si>
  <si>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</si>
  <si>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</si>
  <si>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</si>
  <si>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</si>
  <si>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</si>
  <si>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</si>
  <si>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</si>
  <si>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</si>
  <si>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</si>
  <si>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</si>
  <si>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</si>
  <si>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</si>
  <si>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</si>
  <si>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</si>
  <si>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</si>
  <si>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</si>
  <si>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</si>
  <si>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</si>
  <si>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</si>
  <si>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</si>
  <si>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</si>
  <si>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</si>
  <si>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</si>
  <si>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</si>
  <si>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</si>
  <si>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</si>
  <si>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</si>
  <si>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</si>
  <si>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</si>
  <si>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</si>
  <si>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</si>
  <si>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</si>
  <si>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</si>
  <si>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</si>
  <si>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</si>
  <si>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</si>
  <si>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</si>
  <si>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</si>
  <si>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</si>
  <si>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</si>
  <si>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</si>
  <si>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</si>
  <si>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</si>
  <si>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</si>
  <si>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</si>
  <si>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</si>
  <si>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</si>
  <si>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</si>
  <si>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</si>
  <si>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</si>
  <si>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</si>
  <si>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</si>
  <si>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</si>
  <si>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</si>
  <si>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</si>
  <si>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</si>
  <si>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</si>
  <si>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</si>
  <si>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</si>
  <si>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</si>
  <si>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</si>
  <si>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</si>
  <si>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</si>
  <si>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</si>
  <si>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</si>
  <si>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</si>
  <si>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</si>
  <si>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</si>
  <si>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</si>
  <si>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</si>
  <si>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</si>
  <si>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</si>
  <si>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</si>
  <si>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</si>
  <si>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</si>
  <si>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</si>
  <si>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</si>
  <si>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</si>
  <si>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</si>
  <si>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</si>
  <si>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</si>
  <si>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</si>
  <si>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</si>
  <si>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</si>
  <si>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</si>
  <si>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</si>
  <si>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</si>
  <si>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</si>
  <si>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</si>
  <si>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</si>
  <si>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</si>
  <si>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</si>
  <si>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</si>
  <si>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</si>
  <si>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</si>
  <si>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</si>
  <si>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</si>
  <si>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</si>
  <si>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</si>
  <si>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</si>
  <si>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</si>
  <si>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</si>
  <si>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</si>
  <si>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</si>
  <si>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</si>
  <si>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</si>
  <si>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</si>
  <si>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</si>
  <si>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</si>
  <si>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</si>
  <si>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</si>
  <si>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</si>
  <si>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</si>
  <si>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</si>
  <si>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</si>
  <si>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</si>
  <si>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</si>
  <si>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</si>
  <si>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</si>
  <si>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</si>
  <si>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</si>
  <si>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</si>
  <si>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</si>
  <si>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</si>
  <si>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</si>
  <si>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</si>
  <si>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</si>
  <si>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</si>
  <si>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</si>
  <si>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</si>
  <si>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</si>
  <si>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</si>
  <si>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</si>
  <si>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</si>
  <si>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</si>
  <si>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</si>
  <si>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</si>
  <si>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</si>
  <si>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</si>
  <si>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</si>
  <si>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</si>
  <si>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</si>
  <si>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</si>
  <si>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</si>
  <si>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</si>
  <si>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</si>
  <si>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</si>
  <si>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</si>
  <si>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</si>
  <si>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</si>
  <si>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</si>
  <si>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</si>
  <si>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</si>
  <si>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</si>
  <si>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</si>
  <si>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</si>
  <si>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</si>
  <si>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</si>
  <si>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</si>
  <si>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</si>
  <si>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</si>
  <si>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</si>
  <si>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</si>
  <si>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</si>
  <si>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</si>
  <si>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</si>
  <si>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</si>
  <si>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</si>
  <si>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</si>
  <si>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</si>
  <si>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</si>
  <si>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</si>
  <si>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</si>
  <si>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</si>
  <si>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</si>
  <si>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</si>
  <si>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</si>
  <si>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</si>
  <si>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</si>
  <si>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</si>
  <si>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</si>
  <si>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</si>
  <si>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</si>
  <si>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</si>
  <si>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</si>
  <si>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</si>
  <si>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</si>
  <si>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</si>
  <si>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</si>
  <si>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</si>
  <si>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</si>
  <si>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</si>
  <si>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</si>
  <si>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</si>
  <si>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</si>
  <si>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</si>
  <si>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</si>
  <si>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</si>
  <si>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</si>
  <si>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</si>
  <si>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</si>
  <si>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</si>
  <si>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</si>
  <si>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</si>
  <si>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</si>
  <si>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</si>
  <si>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</si>
  <si>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</si>
  <si>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</si>
  <si>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</si>
  <si>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</si>
  <si>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</si>
  <si>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</si>
  <si>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</si>
  <si>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</si>
  <si>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</si>
  <si>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</si>
  <si>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</si>
  <si>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</si>
  <si>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</si>
  <si>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</si>
  <si>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</si>
  <si>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</si>
  <si>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</si>
  <si>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</si>
  <si>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</si>
  <si>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</si>
  <si>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</si>
  <si>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</si>
  <si>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</si>
  <si>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</si>
  <si>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</si>
  <si>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</si>
  <si>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</si>
  <si>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</si>
  <si>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</si>
  <si>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</si>
  <si>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</si>
  <si>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</si>
  <si>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</si>
  <si>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</si>
  <si>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</si>
  <si>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</si>
  <si>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</si>
  <si>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</si>
  <si>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</si>
  <si>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</si>
  <si>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</si>
  <si>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</si>
  <si>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</si>
  <si>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</si>
  <si>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</si>
  <si>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</si>
  <si>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</si>
  <si>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</si>
  <si>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</si>
  <si>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</si>
  <si>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</si>
  <si>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</si>
  <si>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</si>
  <si>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</si>
  <si>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</si>
  <si>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</si>
  <si>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</si>
  <si>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</si>
  <si>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</si>
  <si>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</si>
  <si>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</si>
  <si>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</si>
  <si>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</si>
  <si>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</si>
  <si>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</si>
  <si>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</si>
  <si>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</si>
  <si>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</si>
  <si>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</si>
  <si>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</si>
  <si>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</si>
  <si>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</si>
  <si>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</si>
  <si>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</si>
  <si>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</si>
  <si>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</si>
  <si>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</si>
  <si>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</si>
  <si>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</si>
  <si>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</si>
  <si>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</si>
  <si>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</si>
  <si>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</si>
  <si>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</si>
  <si>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</si>
  <si>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</si>
  <si>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</si>
  <si>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</si>
  <si>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</si>
  <si>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</si>
  <si>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</si>
  <si>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</si>
  <si>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</si>
  <si>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</si>
  <si>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</si>
  <si>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</si>
  <si>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</si>
  <si>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</si>
  <si>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</si>
  <si>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</si>
  <si>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</si>
  <si>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</si>
  <si>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</si>
  <si>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</si>
  <si>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</si>
  <si>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</si>
  <si>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</si>
  <si>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</si>
  <si>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</si>
  <si>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</si>
  <si>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</si>
  <si>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</si>
  <si>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</si>
  <si>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</si>
  <si>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</si>
  <si>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</si>
  <si>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</si>
  <si>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</si>
  <si>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</si>
  <si>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</si>
  <si>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</si>
  <si>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</si>
  <si>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</si>
  <si>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</si>
  <si>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</si>
  <si>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</si>
  <si>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</si>
  <si>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</si>
  <si>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</si>
  <si>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</si>
  <si>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</si>
  <si>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</si>
  <si>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</si>
  <si>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</si>
  <si>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</si>
  <si>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</si>
  <si>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</si>
  <si>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</si>
  <si>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</si>
  <si>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</si>
  <si>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</si>
  <si>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</si>
  <si>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</si>
  <si>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</si>
  <si>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</si>
  <si>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</si>
  <si>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</si>
  <si>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</si>
  <si>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</si>
  <si>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</si>
  <si>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</si>
  <si>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</si>
  <si>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</si>
  <si>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</si>
  <si>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</si>
  <si>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</si>
  <si>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</si>
  <si>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</si>
  <si>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</si>
  <si>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</si>
  <si>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</si>
  <si>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</si>
  <si>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</si>
  <si>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</si>
  <si>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</si>
  <si>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</si>
  <si>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</si>
  <si>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</si>
  <si>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</si>
  <si>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</si>
  <si>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</si>
  <si>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</si>
  <si>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</si>
  <si>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</si>
  <si>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</si>
  <si>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</si>
  <si>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</si>
  <si>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</si>
  <si>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</si>
  <si>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</si>
  <si>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</si>
  <si>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</si>
  <si>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</si>
  <si>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</si>
  <si>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</si>
  <si>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</si>
  <si>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</si>
  <si>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</si>
  <si>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</si>
  <si>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</si>
  <si>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</si>
  <si>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</si>
  <si>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</si>
  <si>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</si>
  <si>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</si>
  <si>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</si>
  <si>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</si>
  <si>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</si>
  <si>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</si>
  <si>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</si>
  <si>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</si>
  <si>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</si>
  <si>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</si>
  <si>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</si>
  <si>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</si>
  <si>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</si>
  <si>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</si>
  <si>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</si>
  <si>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</si>
  <si>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</si>
  <si>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</si>
  <si>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</si>
  <si>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</si>
  <si>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</si>
  <si>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</si>
  <si>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</si>
  <si>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</si>
  <si>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</si>
  <si>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</si>
  <si>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</si>
  <si>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</si>
  <si>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</si>
  <si>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</si>
  <si>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</si>
  <si>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</si>
  <si>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</si>
  <si>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</si>
  <si>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</si>
  <si>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</si>
  <si>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</si>
  <si>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</si>
  <si>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</si>
  <si>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</si>
  <si>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</si>
  <si>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</si>
  <si>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</si>
  <si>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</si>
  <si>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</si>
  <si>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</si>
  <si>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</si>
  <si>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</si>
  <si>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</si>
  <si>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</si>
  <si>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</si>
  <si>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</si>
  <si>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</si>
  <si>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</si>
  <si>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</si>
  <si>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</si>
  <si>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</si>
  <si>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</si>
  <si>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</si>
  <si>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</si>
  <si>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</si>
  <si>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</si>
  <si>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</si>
  <si>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</si>
  <si>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</si>
  <si>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</si>
  <si>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</si>
  <si>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</si>
  <si>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</si>
  <si>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</si>
  <si>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</si>
  <si>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</si>
  <si>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</si>
  <si>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</si>
  <si>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</si>
  <si>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</si>
  <si>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</si>
  <si>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</si>
  <si>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</si>
  <si>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</si>
  <si>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</si>
  <si>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</si>
  <si>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</si>
  <si>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</si>
  <si>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</si>
  <si>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</si>
  <si>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</si>
  <si>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</si>
  <si>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</si>
  <si>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</si>
  <si>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</si>
  <si>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</si>
  <si>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</si>
  <si>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</si>
  <si>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</si>
  <si>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</si>
  <si>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</si>
  <si>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</si>
  <si>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</si>
  <si>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</si>
  <si>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</si>
  <si>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</si>
  <si>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</si>
  <si>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</si>
  <si>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</si>
  <si>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</si>
  <si>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</si>
  <si>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</si>
  <si>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</si>
  <si>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</si>
  <si>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</si>
  <si>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</si>
  <si>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</si>
  <si>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</si>
  <si>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</si>
  <si>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</si>
  <si>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</si>
  <si>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</si>
  <si>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</si>
  <si>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</si>
  <si>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</si>
  <si>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</si>
  <si>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</si>
  <si>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</si>
  <si>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</si>
  <si>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</si>
  <si>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</si>
  <si>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</si>
  <si>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</si>
  <si>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</si>
  <si>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</si>
  <si>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</si>
  <si>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</si>
  <si>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</si>
  <si>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</si>
  <si>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</si>
  <si>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</si>
  <si>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</si>
  <si>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</si>
  <si>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</si>
  <si>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</si>
  <si>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</si>
  <si>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</si>
  <si>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</si>
  <si>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</si>
  <si>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</si>
  <si>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</si>
  <si>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</si>
  <si>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</si>
  <si>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</si>
  <si>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</si>
  <si>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</si>
  <si>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</si>
  <si>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</si>
  <si>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</si>
  <si>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</si>
  <si>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</si>
  <si>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</si>
  <si>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</si>
  <si>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</si>
  <si>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</si>
  <si>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</si>
  <si>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</si>
  <si>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</si>
  <si>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</si>
  <si>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</si>
  <si>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</si>
  <si>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</si>
  <si>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</si>
  <si>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</si>
  <si>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</si>
  <si>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</si>
  <si>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</si>
  <si>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</si>
  <si>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</si>
  <si>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</si>
  <si>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</si>
  <si>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</si>
  <si>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</si>
  <si>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</si>
  <si>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</si>
  <si>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</si>
  <si>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</si>
  <si>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</si>
  <si>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</si>
  <si>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</si>
  <si>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</si>
  <si>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</si>
  <si>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</si>
  <si>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</si>
  <si>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</si>
  <si>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</si>
  <si>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</si>
  <si>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</si>
  <si>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</si>
  <si>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</si>
  <si>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</si>
  <si>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</si>
  <si>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</si>
  <si>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</si>
  <si>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</si>
  <si>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</si>
  <si>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</si>
  <si>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</si>
  <si>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</si>
  <si>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</si>
  <si>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</si>
  <si>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</si>
  <si>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</si>
  <si>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</si>
  <si>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</si>
  <si>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</si>
  <si>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</si>
  <si>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</si>
  <si>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</si>
  <si>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</si>
  <si>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</si>
  <si>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</si>
  <si>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</si>
  <si>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</si>
  <si>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</si>
  <si>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</si>
  <si>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</si>
  <si>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</si>
  <si>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</si>
  <si>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</si>
  <si>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</si>
  <si>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</si>
  <si>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</si>
  <si>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</si>
  <si>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</si>
  <si>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</si>
  <si>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</si>
  <si>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</si>
  <si>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</si>
  <si>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</si>
  <si>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</si>
  <si>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</si>
  <si>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</si>
  <si>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</si>
  <si>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</si>
  <si>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</si>
  <si>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</si>
  <si>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</si>
  <si>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</si>
  <si>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</si>
  <si>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</si>
  <si>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</si>
  <si>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</si>
  <si>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</si>
  <si>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</si>
  <si>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</si>
  <si>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</si>
  <si>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</si>
  <si>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</si>
  <si>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</si>
  <si>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</si>
  <si>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</si>
  <si>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</si>
  <si>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</si>
  <si>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</si>
  <si>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</si>
  <si>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</si>
  <si>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</si>
  <si>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</si>
  <si>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</si>
  <si>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</si>
  <si>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</si>
  <si>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</si>
  <si>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</si>
  <si>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</si>
  <si>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</si>
  <si>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</si>
  <si>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</si>
  <si>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</si>
  <si>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</si>
  <si>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</si>
  <si>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</si>
  <si>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</si>
  <si>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</si>
  <si>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</si>
  <si>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</si>
  <si>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</si>
  <si>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</si>
  <si>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</si>
  <si>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</si>
  <si>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</si>
  <si>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</si>
  <si>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</si>
  <si>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</si>
  <si>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</si>
  <si>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</si>
  <si>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</si>
  <si>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</si>
  <si>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</si>
  <si>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</si>
  <si>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</si>
  <si>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</si>
  <si>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</si>
  <si>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</si>
  <si>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</si>
  <si>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</si>
  <si>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</si>
  <si>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</si>
  <si>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</si>
  <si>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</si>
  <si>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</si>
  <si>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</si>
  <si>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</si>
  <si>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</si>
  <si>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</si>
  <si>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</si>
  <si>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</si>
  <si>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</si>
  <si>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</si>
  <si>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</si>
  <si>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</si>
  <si>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</si>
  <si>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</si>
  <si>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</si>
  <si>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</si>
  <si>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</si>
  <si>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</si>
  <si>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</si>
  <si>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</si>
  <si>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</si>
  <si>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</si>
  <si>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</si>
  <si>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</si>
  <si>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</si>
  <si>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</si>
  <si>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</si>
  <si>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</si>
  <si>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</si>
  <si>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</si>
  <si>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</si>
  <si>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</si>
  <si>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</si>
  <si>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</si>
  <si>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</si>
  <si>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</si>
  <si>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</si>
  <si>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</si>
  <si>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</si>
  <si>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</si>
  <si>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</si>
  <si>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</si>
  <si>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</si>
  <si>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</si>
  <si>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</si>
  <si>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</si>
  <si>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</si>
  <si>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</si>
  <si>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</si>
  <si>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</si>
  <si>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</si>
  <si>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</si>
  <si>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</si>
  <si>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</si>
  <si>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</si>
  <si>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</si>
  <si>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</si>
  <si>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</si>
  <si>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</si>
  <si>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</si>
  <si>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</si>
  <si>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</si>
  <si>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</si>
  <si>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</si>
  <si>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</si>
  <si>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</si>
  <si>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</si>
  <si>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</si>
  <si>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</si>
  <si>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</si>
  <si>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</si>
  <si>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</si>
  <si>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</si>
  <si>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</si>
  <si>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</si>
  <si>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</si>
  <si>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</si>
  <si>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</si>
  <si>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</si>
  <si>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</si>
  <si>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</si>
  <si>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</si>
  <si>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</si>
  <si>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</si>
  <si>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</si>
  <si>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</si>
  <si>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</si>
  <si>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</si>
  <si>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</si>
  <si>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</si>
  <si>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</si>
  <si>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</si>
  <si>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</si>
  <si>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</si>
  <si>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</si>
  <si>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</si>
  <si>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</si>
  <si>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</si>
  <si>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</si>
  <si>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</si>
  <si>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</si>
  <si>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</si>
  <si>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</si>
  <si>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</si>
  <si>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</si>
  <si>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</si>
  <si>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</si>
  <si>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</si>
  <si>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</si>
  <si>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</si>
  <si>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</si>
  <si>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</si>
  <si>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</si>
  <si>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</si>
  <si>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</si>
  <si>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</si>
  <si>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</si>
  <si>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</si>
  <si>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</si>
  <si>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</si>
  <si>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</si>
  <si>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</si>
  <si>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</si>
  <si>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</si>
  <si>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</si>
  <si>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</si>
  <si>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</si>
  <si>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</si>
  <si>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</si>
  <si>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</si>
  <si>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</si>
  <si>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</si>
  <si>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</si>
  <si>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</si>
  <si>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</si>
  <si>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</si>
  <si>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</si>
  <si>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</si>
  <si>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</si>
  <si>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</si>
  <si>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</si>
  <si>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</si>
  <si>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</si>
  <si>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</si>
  <si>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</si>
  <si>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</si>
  <si>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</si>
  <si>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</si>
  <si>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</si>
  <si>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</si>
  <si>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</si>
  <si>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</si>
  <si>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</si>
  <si>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</si>
  <si>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</si>
  <si>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</si>
  <si>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</si>
  <si>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</si>
  <si>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</si>
  <si>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</si>
  <si>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</si>
  <si>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</si>
  <si>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</si>
  <si>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</si>
  <si>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</si>
  <si>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</si>
  <si>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</si>
  <si>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</si>
  <si>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</si>
  <si>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</si>
  <si>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</si>
  <si>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</si>
  <si>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</si>
  <si>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</si>
  <si>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</si>
  <si>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</si>
  <si>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</si>
  <si>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</si>
  <si>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</si>
  <si>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</si>
  <si>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</si>
  <si>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</si>
  <si>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</si>
  <si>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</si>
  <si>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</si>
  <si>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</si>
  <si>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</si>
  <si>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</si>
  <si>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</si>
  <si>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</si>
  <si>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</si>
  <si>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</si>
  <si>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</si>
  <si>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</si>
  <si>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</si>
  <si>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</si>
  <si>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</si>
  <si>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</si>
  <si>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</si>
  <si>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</si>
  <si>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</si>
  <si>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</si>
  <si>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</si>
  <si>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</si>
  <si>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</si>
  <si>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</si>
  <si>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</si>
  <si>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</si>
  <si>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</si>
  <si>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</si>
  <si>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</si>
  <si>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</si>
  <si>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</si>
  <si>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</si>
  <si>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</si>
  <si>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</si>
  <si>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</si>
  <si>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</si>
  <si>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</si>
  <si>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</si>
  <si>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</si>
  <si>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</si>
  <si>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</si>
  <si>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</si>
  <si>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</si>
  <si>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</si>
  <si>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</si>
  <si>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</si>
  <si>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</si>
  <si>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</si>
  <si>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</si>
  <si>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</si>
  <si>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</si>
  <si>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</si>
  <si>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</si>
  <si>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</si>
  <si>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</si>
  <si>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</si>
  <si>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</si>
  <si>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</si>
  <si>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</si>
  <si>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</si>
  <si>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</si>
  <si>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</si>
  <si>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</si>
  <si>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</si>
  <si>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</si>
  <si>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</si>
  <si>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</si>
  <si>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</si>
  <si>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</si>
  <si>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</si>
  <si>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</si>
  <si>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</si>
  <si>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</si>
  <si>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</si>
  <si>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</si>
  <si>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</si>
  <si>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</si>
  <si>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</si>
  <si>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</si>
  <si>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</si>
  <si>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</si>
  <si>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</si>
  <si>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</si>
  <si>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</si>
  <si>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</si>
  <si>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</si>
  <si>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</si>
  <si>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</si>
  <si>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</si>
  <si>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</si>
  <si>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</si>
  <si>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</si>
  <si>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</si>
  <si>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</si>
  <si>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</si>
  <si>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</si>
  <si>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</si>
  <si>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</si>
  <si>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</si>
  <si>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</si>
  <si>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</si>
  <si>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</si>
  <si>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</si>
  <si>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</si>
  <si>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</si>
  <si>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</si>
  <si>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</si>
  <si>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</si>
  <si>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</si>
  <si>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</si>
  <si>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</si>
  <si>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</si>
  <si>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</si>
  <si>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</si>
  <si>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</si>
  <si>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</si>
  <si>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</si>
  <si>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</si>
  <si>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</si>
  <si>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</si>
  <si>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</si>
  <si>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</si>
  <si>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</si>
  <si>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</si>
  <si>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</si>
  <si>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</si>
  <si>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</si>
  <si>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</si>
  <si>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</si>
  <si>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</si>
  <si>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</si>
  <si>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</si>
  <si>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</si>
  <si>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</si>
  <si>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</si>
  <si>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</si>
  <si>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</si>
  <si>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</si>
  <si>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</si>
  <si>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</si>
  <si>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</si>
  <si>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</si>
  <si>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</si>
  <si>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</si>
  <si>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</si>
  <si>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</si>
  <si>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</si>
  <si>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</si>
  <si>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</si>
  <si>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</si>
  <si>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</si>
  <si>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</si>
  <si>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</si>
  <si>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</si>
  <si>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</si>
  <si>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</si>
  <si>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</si>
  <si>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</si>
  <si>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</si>
  <si>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</si>
  <si>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</si>
  <si>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</si>
  <si>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</si>
  <si>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</si>
  <si>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</si>
  <si>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</si>
  <si>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</si>
  <si>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</si>
  <si>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</si>
  <si>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</si>
  <si>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</si>
  <si>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</si>
  <si>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</si>
  <si>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</si>
  <si>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</si>
  <si>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</si>
  <si>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</si>
  <si>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</si>
  <si>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</si>
  <si>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</si>
  <si>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</si>
  <si>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</si>
  <si>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</si>
  <si>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</si>
  <si>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</si>
  <si>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</si>
  <si>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</si>
  <si>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</si>
  <si>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</si>
  <si>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</si>
  <si>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</si>
  <si>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</si>
  <si>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</si>
  <si>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</si>
  <si>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</si>
  <si>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</si>
  <si>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</si>
  <si>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</si>
  <si>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</si>
  <si>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</si>
  <si>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</si>
  <si>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</si>
  <si>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</si>
  <si>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</si>
  <si>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</si>
  <si>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</si>
  <si>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</si>
  <si>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</si>
  <si>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</si>
  <si>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</si>
  <si>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</si>
  <si>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</si>
  <si>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</si>
  <si>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</si>
  <si>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</si>
  <si>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</si>
  <si>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</si>
  <si>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</si>
  <si>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</si>
  <si>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</si>
  <si>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</si>
  <si>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</si>
  <si>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</si>
  <si>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</si>
  <si>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</si>
  <si>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</si>
  <si>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</si>
  <si>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</si>
  <si>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</si>
  <si>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</si>
  <si>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</si>
  <si>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</si>
  <si>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</si>
  <si>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</si>
  <si>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</si>
  <si>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</si>
  <si>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</si>
  <si>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</si>
  <si>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</si>
  <si>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</si>
  <si>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</si>
  <si>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</si>
  <si>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</si>
  <si>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</si>
  <si>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</si>
  <si>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</si>
  <si>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</si>
  <si>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</si>
  <si>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</si>
  <si>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</si>
  <si>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</si>
  <si>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</si>
  <si>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</si>
  <si>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</si>
  <si>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</si>
  <si>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</si>
  <si>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</si>
  <si>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</si>
  <si>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</si>
  <si>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</si>
  <si>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</si>
  <si>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</si>
  <si>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</si>
  <si>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</si>
  <si>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</si>
  <si>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</si>
  <si>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</si>
  <si>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</si>
  <si>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</si>
  <si>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</si>
  <si>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</si>
  <si>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</si>
  <si>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</si>
  <si>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</si>
  <si>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</si>
  <si>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</si>
  <si>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</si>
  <si>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</si>
  <si>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</si>
  <si>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</si>
  <si>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</si>
  <si>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</si>
  <si>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</si>
  <si>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</si>
  <si>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</si>
  <si>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</si>
  <si>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</si>
  <si>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</si>
  <si>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</si>
  <si>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</si>
  <si>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</si>
  <si>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</si>
  <si>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</si>
  <si>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</si>
  <si>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</si>
  <si>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</si>
  <si>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</si>
  <si>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</si>
  <si>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</si>
  <si>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</si>
  <si>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</si>
  <si>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</si>
  <si>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</si>
  <si>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</si>
  <si>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</si>
  <si>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</si>
  <si>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</si>
  <si>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</si>
  <si>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</si>
  <si>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</si>
  <si>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</si>
  <si>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</si>
  <si>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</si>
  <si>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</si>
  <si>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</si>
  <si>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</si>
  <si>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</si>
  <si>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</si>
  <si>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</si>
  <si>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</si>
  <si>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</si>
  <si>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</si>
  <si>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</si>
  <si>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</si>
  <si>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</si>
  <si>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</si>
  <si>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</si>
  <si>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</si>
  <si>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</si>
  <si>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</si>
  <si>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</si>
  <si>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</si>
  <si>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</si>
  <si>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</si>
  <si>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</si>
  <si>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</si>
  <si>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</si>
  <si>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</si>
  <si>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</si>
  <si>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</si>
  <si>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</si>
  <si>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</si>
  <si>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</si>
  <si>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</si>
  <si>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</si>
  <si>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</si>
  <si>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</si>
  <si>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</si>
  <si>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</si>
  <si>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</si>
  <si>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</si>
  <si>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</si>
  <si>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</si>
  <si>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</si>
  <si>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</si>
  <si>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</si>
  <si>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</si>
  <si>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</si>
  <si>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</si>
  <si>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</si>
  <si>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</si>
  <si>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</si>
  <si>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</si>
  <si>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</si>
  <si>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</si>
  <si>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</si>
  <si>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</si>
  <si>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</si>
  <si>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</si>
  <si>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</si>
  <si>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</si>
  <si>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</si>
  <si>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</si>
  <si>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</si>
  <si>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</si>
  <si>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</si>
  <si>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</si>
  <si>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</si>
  <si>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</si>
  <si>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</si>
  <si>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</si>
  <si>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</si>
  <si>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</si>
  <si>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</si>
  <si>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</si>
  <si>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</si>
  <si>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</si>
  <si>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</si>
  <si>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</si>
  <si>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</si>
  <si>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</si>
  <si>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</si>
  <si>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</si>
  <si>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</si>
  <si>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</si>
  <si>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</si>
  <si>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</si>
  <si>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</si>
  <si>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</si>
  <si>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</si>
  <si>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</si>
  <si>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</si>
  <si>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</si>
  <si>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</si>
  <si>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</si>
  <si>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</si>
  <si>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</si>
  <si>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</si>
  <si>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</si>
  <si>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</si>
  <si>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</si>
  <si>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</si>
  <si>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</si>
  <si>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</si>
  <si>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</si>
  <si>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</si>
  <si>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</si>
  <si>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</si>
  <si>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</si>
  <si>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</si>
  <si>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</si>
  <si>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</si>
  <si>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</si>
  <si>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</si>
  <si>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</si>
  <si>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</si>
  <si>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</si>
  <si>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</si>
  <si>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</si>
  <si>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</si>
  <si>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</si>
  <si>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</si>
  <si>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</si>
  <si>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</si>
  <si>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</si>
  <si>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</si>
  <si>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</si>
  <si>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</si>
  <si>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</si>
  <si>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</si>
  <si>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</si>
  <si>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</si>
  <si>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</si>
  <si>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</si>
  <si>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</si>
  <si>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</si>
  <si>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</si>
  <si>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</si>
  <si>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</si>
  <si>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</si>
  <si>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</si>
  <si>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</si>
  <si>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</si>
  <si>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</si>
  <si>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</si>
  <si>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</si>
  <si>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</si>
  <si>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</si>
  <si>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</si>
  <si>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</si>
  <si>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</si>
  <si>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</si>
  <si>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</si>
  <si>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</si>
  <si>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</si>
  <si>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</si>
  <si>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</si>
  <si>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</si>
  <si>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</si>
  <si>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</si>
  <si>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</si>
  <si>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</si>
  <si>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</si>
  <si>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</si>
  <si>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</si>
  <si>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</si>
  <si>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</si>
  <si>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</si>
  <si>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</si>
  <si>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</si>
  <si>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</si>
  <si>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</si>
  <si>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</si>
  <si>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</si>
  <si>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</si>
  <si>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</si>
  <si>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</si>
  <si>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</si>
  <si>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</si>
  <si>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</si>
  <si>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</si>
  <si>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</si>
  <si>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</si>
  <si>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</si>
  <si>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</si>
  <si>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</si>
  <si>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</si>
  <si>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</si>
  <si>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</si>
  <si>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</si>
  <si>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</si>
  <si>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</si>
  <si>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</si>
  <si>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</si>
  <si>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</si>
  <si>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</si>
  <si>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</si>
  <si>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</si>
  <si>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</si>
  <si>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</si>
  <si>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</si>
  <si>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</si>
  <si>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</si>
  <si>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</si>
  <si>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</si>
  <si>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</si>
  <si>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</si>
  <si>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</si>
  <si>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</si>
  <si>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</si>
  <si>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</si>
  <si>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</si>
  <si>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</si>
  <si>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</si>
  <si>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</si>
  <si>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</si>
  <si>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</si>
  <si>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</si>
  <si>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</si>
  <si>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</si>
  <si>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</si>
  <si>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</si>
  <si>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</si>
  <si>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</si>
  <si>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</si>
  <si>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</si>
  <si>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</si>
  <si>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</si>
  <si>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</si>
  <si>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</si>
  <si>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</si>
  <si>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</si>
  <si>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</si>
  <si>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</si>
  <si>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</si>
  <si>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</si>
  <si>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</si>
  <si>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</si>
  <si>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</si>
  <si>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</si>
  <si>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</si>
  <si>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</si>
  <si>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</si>
  <si>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</si>
  <si>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</si>
  <si>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</si>
  <si>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</si>
  <si>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</si>
  <si>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</si>
  <si>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</si>
  <si>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</si>
  <si>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</si>
  <si>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</si>
  <si>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</si>
  <si>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</si>
  <si>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</si>
  <si>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</si>
  <si>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</si>
  <si>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</si>
  <si>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</si>
  <si>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</si>
  <si>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</si>
  <si>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</si>
  <si>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</si>
  <si>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</si>
  <si>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</si>
  <si>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</si>
  <si>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</si>
  <si>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</si>
  <si>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</si>
  <si>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</si>
  <si>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</si>
  <si>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</si>
  <si>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</si>
  <si>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</si>
  <si>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</si>
  <si>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</si>
  <si>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</si>
  <si>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</si>
  <si>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</si>
  <si>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</si>
  <si>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</si>
  <si>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</si>
  <si>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</si>
  <si>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</si>
  <si>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</si>
  <si>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</si>
  <si>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</si>
  <si>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</si>
  <si>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</si>
  <si>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</si>
  <si>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</si>
  <si>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</si>
  <si>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</si>
  <si>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</si>
  <si>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</si>
  <si>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</si>
  <si>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</si>
  <si>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</si>
  <si>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</si>
  <si>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</si>
  <si>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</si>
  <si>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</si>
  <si>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</si>
  <si>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</si>
  <si>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</si>
  <si>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</si>
  <si>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</si>
  <si>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</si>
  <si>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</si>
  <si>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</si>
  <si>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</si>
  <si>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</si>
  <si>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</si>
  <si>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</si>
  <si>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</si>
  <si>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</si>
  <si>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</si>
  <si>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</si>
  <si>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</si>
  <si>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</si>
  <si>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</si>
  <si>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</si>
  <si>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</si>
  <si>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</si>
  <si>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</si>
  <si>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</si>
  <si>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</si>
  <si>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</si>
  <si>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</si>
  <si>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</si>
  <si>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</si>
  <si>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</si>
  <si>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</si>
  <si>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</si>
  <si>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</si>
  <si>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</si>
  <si>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</si>
  <si>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</si>
  <si>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</si>
  <si>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</si>
  <si>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</si>
  <si>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</si>
  <si>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</si>
  <si>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</si>
  <si>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</si>
  <si>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</si>
  <si>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</si>
  <si>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</si>
  <si>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</si>
  <si>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</si>
  <si>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</si>
  <si>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</si>
  <si>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</si>
  <si>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</si>
  <si>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</si>
  <si>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</si>
  <si>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</si>
  <si>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</si>
  <si>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</si>
  <si>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</si>
  <si>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</si>
  <si>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</si>
  <si>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</si>
  <si>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</si>
  <si>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</si>
  <si>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</si>
  <si>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</si>
  <si>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</si>
  <si>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</si>
  <si>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</si>
  <si>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</si>
  <si>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</si>
  <si>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</si>
  <si>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</si>
  <si>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</si>
  <si>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</si>
  <si>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</si>
  <si>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</si>
  <si>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</si>
  <si>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</si>
  <si>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</si>
  <si>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</si>
  <si>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</si>
  <si>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</si>
  <si>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</si>
  <si>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</si>
  <si>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</si>
  <si>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</si>
  <si>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</si>
  <si>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</si>
  <si>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</si>
  <si>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</si>
  <si>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</si>
  <si>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</si>
  <si>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</si>
  <si>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</si>
  <si>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</si>
  <si>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</si>
  <si>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</si>
  <si>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</si>
  <si>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</si>
  <si>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</si>
  <si>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</si>
  <si>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</si>
  <si>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</si>
  <si>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</si>
  <si>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</si>
  <si>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</si>
  <si>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</si>
  <si>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</si>
  <si>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</si>
  <si>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</si>
  <si>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</si>
  <si>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</si>
  <si>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</si>
  <si>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</si>
  <si>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</si>
  <si>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</si>
  <si>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</si>
  <si>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</si>
  <si>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</si>
  <si>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</si>
  <si>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</si>
  <si>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</si>
  <si>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</si>
  <si>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</si>
  <si>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</si>
  <si>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</si>
  <si>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</si>
  <si>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</si>
  <si>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</si>
  <si>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</si>
  <si>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</si>
  <si>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</si>
  <si>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</si>
  <si>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</si>
  <si>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</si>
  <si>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</si>
  <si>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</si>
  <si>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</si>
  <si>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</si>
  <si>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</si>
  <si>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</si>
  <si>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</si>
  <si>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</si>
  <si>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</si>
  <si>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</si>
  <si>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</si>
  <si>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</si>
  <si>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</si>
  <si>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</si>
  <si>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</si>
  <si>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</si>
  <si>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</si>
  <si>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</si>
  <si>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</si>
  <si>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</si>
  <si>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</si>
  <si>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</si>
  <si>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</si>
  <si>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</si>
  <si>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</si>
  <si>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</si>
  <si>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</si>
  <si>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</si>
  <si>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</si>
  <si>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</si>
  <si>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</si>
  <si>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</si>
  <si>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</si>
  <si>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</si>
  <si>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</si>
  <si>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</si>
  <si>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</si>
  <si>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</si>
  <si>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</si>
  <si>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</si>
  <si>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</si>
  <si>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</si>
  <si>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</si>
  <si>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</si>
  <si>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</si>
  <si>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</si>
  <si>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</si>
  <si>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</si>
  <si>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</si>
  <si>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</si>
  <si>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</si>
  <si>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</si>
  <si>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</si>
  <si>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</si>
  <si>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</si>
  <si>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</si>
  <si>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</si>
  <si>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</si>
  <si>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</si>
  <si>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</si>
  <si>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</si>
  <si>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</si>
  <si>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</si>
  <si>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</si>
  <si>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</si>
  <si>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</si>
  <si>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</si>
  <si>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</si>
  <si>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</si>
  <si>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</si>
  <si>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</si>
  <si>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</si>
  <si>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</si>
  <si>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</si>
  <si>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</si>
  <si>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</si>
  <si>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</si>
  <si>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</si>
  <si>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</si>
  <si>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</si>
  <si>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</si>
  <si>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</si>
  <si>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</si>
  <si>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</si>
  <si>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</si>
  <si>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</si>
  <si>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</si>
  <si>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</si>
  <si>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</si>
  <si>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</si>
  <si>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</si>
  <si>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</si>
  <si>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</si>
  <si>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</si>
  <si>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</si>
  <si>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</si>
  <si>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</si>
  <si>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</si>
  <si>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</si>
  <si>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</si>
  <si>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</si>
  <si>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</si>
  <si>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</si>
  <si>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</si>
  <si>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</si>
  <si>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</si>
  <si>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</si>
  <si>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</si>
  <si>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</si>
  <si>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</si>
  <si>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</si>
  <si>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</si>
  <si>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</si>
  <si>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</si>
  <si>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</si>
  <si>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</si>
  <si>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</si>
  <si>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</si>
  <si>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</si>
  <si>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</si>
  <si>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</si>
  <si>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</si>
  <si>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</si>
  <si>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</si>
  <si>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</si>
  <si>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</si>
  <si>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</si>
  <si>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</si>
  <si>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</si>
  <si>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</si>
  <si>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</si>
  <si>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</si>
  <si>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</si>
  <si>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</si>
  <si>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</si>
  <si>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</si>
  <si>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</si>
  <si>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</si>
  <si>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</si>
  <si>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</si>
  <si>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</si>
  <si>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</si>
  <si>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</si>
  <si>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</si>
  <si>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</si>
  <si>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</si>
  <si>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</si>
  <si>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</si>
  <si>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</si>
  <si>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</si>
  <si>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</si>
  <si>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</si>
  <si>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</si>
  <si>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</si>
  <si>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</si>
  <si>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</si>
  <si>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</si>
  <si>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</si>
  <si>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</si>
  <si>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</si>
  <si>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</si>
  <si>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</si>
  <si>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</si>
  <si>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</si>
  <si>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</si>
  <si>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</si>
  <si>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</si>
  <si>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</si>
  <si>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</si>
  <si>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</si>
  <si>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</si>
  <si>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</si>
  <si>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</si>
  <si>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</si>
  <si>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</si>
  <si>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</si>
  <si>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</si>
  <si>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</si>
  <si>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</si>
  <si>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</si>
  <si>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</si>
  <si>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</si>
  <si>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</si>
  <si>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</si>
  <si>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</si>
  <si>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</si>
  <si>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</si>
  <si>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</si>
  <si>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</si>
  <si>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</si>
  <si>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</si>
  <si>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</si>
  <si>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</si>
  <si>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</si>
  <si>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</si>
  <si>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</si>
  <si>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</si>
  <si>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</si>
  <si>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</si>
  <si>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</si>
  <si>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</si>
  <si>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</si>
  <si>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</si>
  <si>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</si>
  <si>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</si>
  <si>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</si>
  <si>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</si>
  <si>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</si>
  <si>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</si>
  <si>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</si>
  <si>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</si>
  <si>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</si>
  <si>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</si>
  <si>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</si>
  <si>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</si>
  <si>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</si>
  <si>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</si>
  <si>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</si>
  <si>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</si>
  <si>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</si>
  <si>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</si>
  <si>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</si>
  <si>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</si>
  <si>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</si>
  <si>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</si>
  <si>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</si>
  <si>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</si>
  <si>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</si>
  <si>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</si>
  <si>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</si>
  <si>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</si>
  <si>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</si>
  <si>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</si>
  <si>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</si>
  <si>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</si>
  <si>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</si>
  <si>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</si>
  <si>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</si>
  <si>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</si>
  <si>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</si>
  <si>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</si>
  <si>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</si>
  <si>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</si>
  <si>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</si>
  <si>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</si>
  <si>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</si>
  <si>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</si>
  <si>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</si>
  <si>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</si>
  <si>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</si>
  <si>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</si>
  <si>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</si>
  <si>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</si>
  <si>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</si>
  <si>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</si>
  <si>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</si>
  <si>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</si>
  <si>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</si>
  <si>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</si>
  <si>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</si>
  <si>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</si>
  <si>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</si>
  <si>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</si>
  <si>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</si>
  <si>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</si>
  <si>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</si>
  <si>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</si>
  <si>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</si>
  <si>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</si>
  <si>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</si>
  <si>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</si>
  <si>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</si>
  <si>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</si>
  <si>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</si>
  <si>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</si>
  <si>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</si>
  <si>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</si>
  <si>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</si>
  <si>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</si>
  <si>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</si>
  <si>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</si>
  <si>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</si>
  <si>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</si>
  <si>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</si>
  <si>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</si>
  <si>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</si>
  <si>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</si>
  <si>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</si>
  <si>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</si>
  <si>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</si>
  <si>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</si>
  <si>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</si>
  <si>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</si>
  <si>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</si>
  <si>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</si>
  <si>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</si>
  <si>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</si>
  <si>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</si>
  <si>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</si>
  <si>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</si>
  <si>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</si>
  <si>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</si>
  <si>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</si>
  <si>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</si>
  <si>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</si>
  <si>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</si>
  <si>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</si>
  <si>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</si>
  <si>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</si>
  <si>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</si>
  <si>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</si>
  <si>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</si>
  <si>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</si>
  <si>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</si>
  <si>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</si>
  <si>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</si>
  <si>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</si>
  <si>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</si>
  <si>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</si>
  <si>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</si>
  <si>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</si>
  <si>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</si>
  <si>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</si>
  <si>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</si>
  <si>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</si>
  <si>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</si>
  <si>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</si>
  <si>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</si>
  <si>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</si>
  <si>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</si>
  <si>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</si>
  <si>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</si>
  <si>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</si>
  <si>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</si>
  <si>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</si>
  <si>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</si>
  <si>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</si>
  <si>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</si>
  <si>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</si>
  <si>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</si>
  <si>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</si>
  <si>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</si>
  <si>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</si>
  <si>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</si>
  <si>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</si>
  <si>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</si>
  <si>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</si>
  <si>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</si>
  <si>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</si>
  <si>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</si>
  <si>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</si>
  <si>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</si>
  <si>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</si>
  <si>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</si>
  <si>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</si>
  <si>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</si>
  <si>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</si>
  <si>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</si>
  <si>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</si>
  <si>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</si>
  <si>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</si>
  <si>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</si>
  <si>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</si>
  <si>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</si>
  <si>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</si>
  <si>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</si>
  <si>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</si>
  <si>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</si>
  <si>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</si>
  <si>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</si>
  <si>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</si>
  <si>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</si>
  <si>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</si>
  <si>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</si>
  <si>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</si>
  <si>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</si>
  <si>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</si>
  <si>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</si>
  <si>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</si>
  <si>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</si>
  <si>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</si>
  <si>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</si>
  <si>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</si>
  <si>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</si>
  <si>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</si>
  <si>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</si>
  <si>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</si>
  <si>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</si>
  <si>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</si>
  <si>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</si>
  <si>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</si>
  <si>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</si>
  <si>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</si>
  <si>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</si>
  <si>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</si>
  <si>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</si>
  <si>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</si>
  <si>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</si>
  <si>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</si>
  <si>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</si>
  <si>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</si>
  <si>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</si>
  <si>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</si>
  <si>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</si>
  <si>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</si>
  <si>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</si>
  <si>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</si>
  <si>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</si>
  <si>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</si>
  <si>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</si>
  <si>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</si>
  <si>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</si>
  <si>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</si>
  <si>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</si>
  <si>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</si>
  <si>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</si>
  <si>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</si>
  <si>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</si>
  <si>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</si>
  <si>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</si>
  <si>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</si>
  <si>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</si>
  <si>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</si>
  <si>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</si>
  <si>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</si>
  <si>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</si>
  <si>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</si>
  <si>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</si>
  <si>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</si>
  <si>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</si>
  <si>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</si>
  <si>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</si>
  <si>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</si>
  <si>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</si>
  <si>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</si>
  <si>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</si>
  <si>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</si>
  <si>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</si>
  <si>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</si>
  <si>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</si>
  <si>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</si>
  <si>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</si>
  <si>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</si>
  <si>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</si>
  <si>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</si>
  <si>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</si>
  <si>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</si>
  <si>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</si>
  <si>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</si>
  <si>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</si>
  <si>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</si>
  <si>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</si>
  <si>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</si>
  <si>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</si>
  <si>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</si>
  <si>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</si>
  <si>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</si>
  <si>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</si>
  <si>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</si>
  <si>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</si>
  <si>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</si>
  <si>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</si>
  <si>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</si>
  <si>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</si>
  <si>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</si>
  <si>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</si>
  <si>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</si>
  <si>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</si>
  <si>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</si>
  <si>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</si>
  <si>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</si>
  <si>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</si>
  <si>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</si>
  <si>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</si>
  <si>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</si>
  <si>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</si>
  <si>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</si>
  <si>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</si>
  <si>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</si>
  <si>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</si>
  <si>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</si>
  <si>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</si>
  <si>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</si>
  <si>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</si>
  <si>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</si>
  <si>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</si>
  <si>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</si>
  <si>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</si>
  <si>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</si>
  <si>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</si>
  <si>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</si>
  <si>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</si>
  <si>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</si>
  <si>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</si>
  <si>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</si>
  <si>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</si>
  <si>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</si>
  <si>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</si>
  <si>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</si>
  <si>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</si>
  <si>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</si>
  <si>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</si>
  <si>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</si>
  <si>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</si>
  <si>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</si>
  <si>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</si>
  <si>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</si>
  <si>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</si>
  <si>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</si>
  <si>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</si>
  <si>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</si>
  <si>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</si>
  <si>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</si>
  <si>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</si>
  <si>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</si>
  <si>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</si>
  <si>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</si>
  <si>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</si>
  <si>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</si>
  <si>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</si>
  <si>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</si>
  <si>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</si>
  <si>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</si>
  <si>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</si>
  <si>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</si>
  <si>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</si>
  <si>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</si>
  <si>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</si>
  <si>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</si>
  <si>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</si>
  <si>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</si>
  <si>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</si>
  <si>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</si>
  <si>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</si>
  <si>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</si>
  <si>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</si>
  <si>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</si>
  <si>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</si>
  <si>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</si>
  <si>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</si>
  <si>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</si>
  <si>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</si>
  <si>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</si>
  <si>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</si>
  <si>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</si>
  <si>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</si>
  <si>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</si>
  <si>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</si>
  <si>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</si>
  <si>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</si>
  <si>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</si>
  <si>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</si>
  <si>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</si>
  <si>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</si>
  <si>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</si>
  <si>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</si>
  <si>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</si>
  <si>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</si>
  <si>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</si>
  <si>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</si>
  <si>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</si>
  <si>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</si>
  <si>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</si>
  <si>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</si>
  <si>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</si>
  <si>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</si>
  <si>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</si>
  <si>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</si>
  <si>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</si>
  <si>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</si>
  <si>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</si>
  <si>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</si>
  <si>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</si>
  <si>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</si>
  <si>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</si>
  <si>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</si>
  <si>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</si>
  <si>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</si>
  <si>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</si>
  <si>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</si>
  <si>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</si>
  <si>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</si>
  <si>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</si>
  <si>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</si>
  <si>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</si>
  <si>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</si>
  <si>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</si>
  <si>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</si>
  <si>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</si>
  <si>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</si>
  <si>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</si>
  <si>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</si>
  <si>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</si>
  <si>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</si>
  <si>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</si>
  <si>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</si>
  <si>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</si>
  <si>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</si>
  <si>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</si>
  <si>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</si>
  <si>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</si>
  <si>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</si>
  <si>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</si>
  <si>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</si>
  <si>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</si>
  <si>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</si>
  <si>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</si>
  <si>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</si>
  <si>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</si>
  <si>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</si>
  <si>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</si>
  <si>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</si>
  <si>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</si>
  <si>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</si>
  <si>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</si>
  <si>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</si>
  <si>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</si>
  <si>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</si>
  <si>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</si>
  <si>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</si>
  <si>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</si>
  <si>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</si>
  <si>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</si>
  <si>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</si>
  <si>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</si>
  <si>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</si>
  <si>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</si>
  <si>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</si>
  <si>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</si>
  <si>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</si>
  <si>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</si>
  <si>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</si>
  <si>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</si>
  <si>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</si>
  <si>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</si>
  <si>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</si>
  <si>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</si>
  <si>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</si>
  <si>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</si>
  <si>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</si>
  <si>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</si>
  <si>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</si>
  <si>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</si>
  <si>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</si>
  <si>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</si>
  <si>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</si>
  <si>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</si>
  <si>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</si>
  <si>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</si>
  <si>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</si>
  <si>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</si>
  <si>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</si>
  <si>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</si>
  <si>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</si>
  <si>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</si>
  <si>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</si>
  <si>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</si>
  <si>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</si>
  <si>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</si>
  <si>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</si>
  <si>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</si>
  <si>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</si>
  <si>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</si>
  <si>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</si>
  <si>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</si>
  <si>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</si>
  <si>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</si>
  <si>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</si>
  <si>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</si>
  <si>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</si>
  <si>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</si>
  <si>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</si>
  <si>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</si>
  <si>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</si>
  <si>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</si>
  <si>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</si>
  <si>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</si>
  <si>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</si>
  <si>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</si>
  <si>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</si>
  <si>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</si>
  <si>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</si>
  <si>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</si>
  <si>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</si>
  <si>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</si>
  <si>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</si>
  <si>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</si>
  <si>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</si>
  <si>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</si>
  <si>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</si>
  <si>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</si>
  <si>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</si>
  <si>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</si>
  <si>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</si>
  <si>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</si>
  <si>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</si>
  <si>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</si>
  <si>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</si>
  <si>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</si>
  <si>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</si>
  <si>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</si>
  <si>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</si>
  <si>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</si>
  <si>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</si>
  <si>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</si>
  <si>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</si>
  <si>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</si>
  <si>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</si>
  <si>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</si>
  <si>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</si>
  <si>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</si>
  <si>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</si>
  <si>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</si>
  <si>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</si>
  <si>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</si>
  <si>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</si>
  <si>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</si>
  <si>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</si>
  <si>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</si>
  <si>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</si>
  <si>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</si>
  <si>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</si>
  <si>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</si>
  <si>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</si>
  <si>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</si>
  <si>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</si>
  <si>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</si>
  <si>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</si>
  <si>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</si>
  <si>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</si>
  <si>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</si>
  <si>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</si>
  <si>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</si>
  <si>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</si>
  <si>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</si>
  <si>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</si>
  <si>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</si>
  <si>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</si>
  <si>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</si>
  <si>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</si>
  <si>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</si>
  <si>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</si>
  <si>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</si>
  <si>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</si>
  <si>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</si>
  <si>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</si>
  <si>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</si>
  <si>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</si>
  <si>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</si>
  <si>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</si>
  <si>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</si>
  <si>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</si>
  <si>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</si>
  <si>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</si>
  <si>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</si>
  <si>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</si>
  <si>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</si>
  <si>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</si>
  <si>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</si>
  <si>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</si>
  <si>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</si>
  <si>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</si>
  <si>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</si>
  <si>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</si>
  <si>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</si>
  <si>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</si>
  <si>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</si>
  <si>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</si>
  <si>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</si>
  <si>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</si>
  <si>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</si>
  <si>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</si>
  <si>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</si>
  <si>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</si>
  <si>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</si>
  <si>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</si>
  <si>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</si>
  <si>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</si>
  <si>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</si>
  <si>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</si>
  <si>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</si>
  <si>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</si>
  <si>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</si>
  <si>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</si>
  <si>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</si>
  <si>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</si>
  <si>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</si>
  <si>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</si>
  <si>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</si>
  <si>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</si>
  <si>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</si>
  <si>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</si>
  <si>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</si>
  <si>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</si>
  <si>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</si>
  <si>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</si>
  <si>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</si>
  <si>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</si>
  <si>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</si>
  <si>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</si>
  <si>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</si>
  <si>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</si>
  <si>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</si>
  <si>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</si>
  <si>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</si>
  <si>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</si>
  <si>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</si>
  <si>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</si>
  <si>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</si>
  <si>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</si>
  <si>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</si>
  <si>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</si>
  <si>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</si>
  <si>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</si>
  <si>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</si>
  <si>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</si>
  <si>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</si>
  <si>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</si>
  <si>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</si>
  <si>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</si>
  <si>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</si>
  <si>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</si>
  <si>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</si>
  <si>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</si>
  <si>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</si>
  <si>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</si>
  <si>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</si>
  <si>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</si>
  <si>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</si>
  <si>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</si>
  <si>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</si>
  <si>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</si>
  <si>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</si>
  <si>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</si>
  <si>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</si>
  <si>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</si>
  <si>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</si>
  <si>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</si>
  <si>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</si>
  <si>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</si>
  <si>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</si>
  <si>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</si>
  <si>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</si>
  <si>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</si>
  <si>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</si>
  <si>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</si>
  <si>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</si>
  <si>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</si>
  <si>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</si>
  <si>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</si>
  <si>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</si>
  <si>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</si>
  <si>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</si>
  <si>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</si>
  <si>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</si>
  <si>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</si>
  <si>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</si>
  <si>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</si>
  <si>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</si>
  <si>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</si>
  <si>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</si>
  <si>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</si>
  <si>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</si>
  <si>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</si>
  <si>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</si>
  <si>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</si>
  <si>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</si>
  <si>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</si>
  <si>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</si>
  <si>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</si>
  <si>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</si>
  <si>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</si>
  <si>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</si>
  <si>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</si>
  <si>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</si>
  <si>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</si>
  <si>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</si>
  <si>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</si>
  <si>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</si>
  <si>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</si>
  <si>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</si>
  <si>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</si>
  <si>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</si>
  <si>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</si>
  <si>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</si>
  <si>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</si>
  <si>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</si>
  <si>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</si>
  <si>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</si>
  <si>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</si>
  <si>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</si>
  <si>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</si>
  <si>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</si>
  <si>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</si>
  <si>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</si>
  <si>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</si>
  <si>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</si>
  <si>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</si>
  <si>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</si>
  <si>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</si>
  <si>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</si>
  <si>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</si>
  <si>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</si>
  <si>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</si>
  <si>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</si>
  <si>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</si>
  <si>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</si>
  <si>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</si>
  <si>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</si>
  <si>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</si>
  <si>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</si>
  <si>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</si>
  <si>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</si>
  <si>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</si>
  <si>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</si>
  <si>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</si>
  <si>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</si>
  <si>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</si>
  <si>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</si>
  <si>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</si>
  <si>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</si>
  <si>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</si>
  <si>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</si>
  <si>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</si>
  <si>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</si>
  <si>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</si>
  <si>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</si>
  <si>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</si>
  <si>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</si>
  <si>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</si>
  <si>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</si>
  <si>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</si>
  <si>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</si>
  <si>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</si>
  <si>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</si>
  <si>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</si>
  <si>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</si>
  <si>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</si>
  <si>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</si>
  <si>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</si>
  <si>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</si>
  <si>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</si>
  <si>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</si>
  <si>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</si>
  <si>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</si>
  <si>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</si>
  <si>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</si>
  <si>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</si>
  <si>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</si>
  <si>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</si>
  <si>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</si>
  <si>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</si>
  <si>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</si>
  <si>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</si>
  <si>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</si>
  <si>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</si>
  <si>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</si>
  <si>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</si>
  <si>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</si>
  <si>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</si>
  <si>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</si>
  <si>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</si>
  <si>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</si>
  <si>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</si>
  <si>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</si>
  <si>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</si>
  <si>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</si>
  <si>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</si>
  <si>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</si>
  <si>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</si>
  <si>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</si>
  <si>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</si>
  <si>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</si>
  <si>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</si>
  <si>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</si>
  <si>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</si>
  <si>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</si>
  <si>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</si>
  <si>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</si>
  <si>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</si>
  <si>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</si>
  <si>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</si>
  <si>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</si>
  <si>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</si>
  <si>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</si>
  <si>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</si>
  <si>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</si>
  <si>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</si>
  <si>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</si>
  <si>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</si>
  <si>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</si>
  <si>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</si>
  <si>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</si>
  <si>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</si>
  <si>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</si>
  <si>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</si>
  <si>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</si>
  <si>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</si>
  <si>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</si>
  <si>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</si>
  <si>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</si>
  <si>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</si>
  <si>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</si>
  <si>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</si>
  <si>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</si>
  <si>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</si>
  <si>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</si>
  <si>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</si>
  <si>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</si>
  <si>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</si>
  <si>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</si>
  <si>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</si>
  <si>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</si>
  <si>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</si>
  <si>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</si>
  <si>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</si>
  <si>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</si>
  <si>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</si>
  <si>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</si>
  <si>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</si>
  <si>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</si>
  <si>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</si>
  <si>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</si>
  <si>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</si>
  <si>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</si>
  <si>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</si>
  <si>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</si>
  <si>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</si>
  <si>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</si>
  <si>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</si>
  <si>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</si>
  <si>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</si>
  <si>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</si>
  <si>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</si>
  <si>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</si>
  <si>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</si>
  <si>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</si>
  <si>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</si>
  <si>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</si>
  <si>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</si>
  <si>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</si>
  <si>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</si>
  <si>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</si>
  <si>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</si>
  <si>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</si>
  <si>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</si>
  <si>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</si>
  <si>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</si>
  <si>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</si>
  <si>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</si>
  <si>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</si>
  <si>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</si>
  <si>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</si>
  <si>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</si>
  <si>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</si>
  <si>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</si>
  <si>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</si>
  <si>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</si>
  <si>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</si>
  <si>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</si>
  <si>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</si>
  <si>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</si>
  <si>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</si>
  <si>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</si>
  <si>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</si>
  <si>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</si>
  <si>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</si>
  <si>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</si>
  <si>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</si>
  <si>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</si>
  <si>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</si>
  <si>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</si>
  <si>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</si>
  <si>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</si>
  <si>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</si>
  <si>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</si>
  <si>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</si>
  <si>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</si>
  <si>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</si>
  <si>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</si>
  <si>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</si>
  <si>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</si>
  <si>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</si>
  <si>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</si>
  <si>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</si>
  <si>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</si>
  <si>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</si>
  <si>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</si>
  <si>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</si>
  <si>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</si>
  <si>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</si>
  <si>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</si>
  <si>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</si>
  <si>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</si>
  <si>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</si>
  <si>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</si>
  <si>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</si>
  <si>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</si>
  <si>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</si>
  <si>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</si>
  <si>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</si>
  <si>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</si>
  <si>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</si>
  <si>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</si>
  <si>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</si>
  <si>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</si>
  <si>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</si>
  <si>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</si>
  <si>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</si>
  <si>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</si>
  <si>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</si>
  <si>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</si>
  <si>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</si>
  <si>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</si>
  <si>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</si>
  <si>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</si>
  <si>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</si>
  <si>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</si>
  <si>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</si>
  <si>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</si>
  <si>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</si>
  <si>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</si>
  <si>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</si>
  <si>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</si>
  <si>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</si>
  <si>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</si>
  <si>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</si>
  <si>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</si>
  <si>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</si>
  <si>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</si>
  <si>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</si>
  <si>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</si>
  <si>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</si>
  <si>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</si>
  <si>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</si>
  <si>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</si>
  <si>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</si>
  <si>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</si>
  <si>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</si>
  <si>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</si>
  <si>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</si>
  <si>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</si>
  <si>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</si>
  <si>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</si>
  <si>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</si>
  <si>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</si>
  <si>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</si>
  <si>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</si>
  <si>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</si>
  <si>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</si>
  <si>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</si>
  <si>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</si>
  <si>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</si>
  <si>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</si>
  <si>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</si>
  <si>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</si>
  <si>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</si>
  <si>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</si>
  <si>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</si>
  <si>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</si>
  <si>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</si>
  <si>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</si>
  <si>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</si>
  <si>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</si>
  <si>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</si>
  <si>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</si>
  <si>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</si>
  <si>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</si>
  <si>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</si>
  <si>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</si>
  <si>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</si>
  <si>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</si>
  <si>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</si>
  <si>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</si>
  <si>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</si>
  <si>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</si>
  <si>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</si>
  <si>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</si>
  <si>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</si>
  <si>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</si>
  <si>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</si>
  <si>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</si>
  <si>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</si>
  <si>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</si>
  <si>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</si>
  <si>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</si>
  <si>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</si>
  <si>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</si>
  <si>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</si>
  <si>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</si>
  <si>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</si>
  <si>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</si>
  <si>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</si>
  <si>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</si>
  <si>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</si>
  <si>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</si>
  <si>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</si>
  <si>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</si>
  <si>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</si>
  <si>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</si>
  <si>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</si>
  <si>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</si>
  <si>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</si>
  <si>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</si>
  <si>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</si>
  <si>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</si>
  <si>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</si>
  <si>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</si>
  <si>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</si>
  <si>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</si>
  <si>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</si>
  <si>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</si>
  <si>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</si>
  <si>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</si>
  <si>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</si>
  <si>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</si>
  <si>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</si>
  <si>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</si>
  <si>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</si>
  <si>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</si>
  <si>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</si>
  <si>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</si>
  <si>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</si>
  <si>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</si>
  <si>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</si>
  <si>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</si>
  <si>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</si>
  <si>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</si>
  <si>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</si>
  <si>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</si>
  <si>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</si>
  <si>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</si>
  <si>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</si>
  <si>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</si>
  <si>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</si>
  <si>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</si>
  <si>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</si>
  <si>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</si>
  <si>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</si>
  <si>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</si>
  <si>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</si>
  <si>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</si>
  <si>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</si>
  <si>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</si>
  <si>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</si>
  <si>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</si>
  <si>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</si>
  <si>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</si>
  <si>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</si>
  <si>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</si>
  <si>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</si>
  <si>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</si>
  <si>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</si>
  <si>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</si>
  <si>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</si>
  <si>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</si>
  <si>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</si>
  <si>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</si>
  <si>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</si>
  <si>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</si>
  <si>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</si>
  <si>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</si>
  <si>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</si>
  <si>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</si>
  <si>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</si>
  <si>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</si>
  <si>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</si>
  <si>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</si>
  <si>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</si>
  <si>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</si>
  <si>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</si>
  <si>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</si>
  <si>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</si>
  <si>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</si>
  <si>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</si>
  <si>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</si>
  <si>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</si>
  <si>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</si>
  <si>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</si>
  <si>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</si>
  <si>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</si>
  <si>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</si>
  <si>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</si>
  <si>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</si>
  <si>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</si>
  <si>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</si>
  <si>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</si>
  <si>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</si>
  <si>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</si>
  <si>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</si>
  <si>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</si>
  <si>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</si>
  <si>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</si>
  <si>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</si>
  <si>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</si>
  <si>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</si>
  <si>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</si>
  <si>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</si>
  <si>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</si>
  <si>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</si>
  <si>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</si>
  <si>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</si>
  <si>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</si>
  <si>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</si>
  <si>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</si>
  <si>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</si>
  <si>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</si>
  <si>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</si>
  <si>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</si>
  <si>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</si>
  <si>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</si>
  <si>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</si>
  <si>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</si>
  <si>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</si>
  <si>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</si>
  <si>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</si>
  <si>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</si>
  <si>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</si>
  <si>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</si>
  <si>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</si>
  <si>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</si>
  <si>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</si>
  <si>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</si>
  <si>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</si>
  <si>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</si>
  <si>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</si>
  <si>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</si>
  <si>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</si>
  <si>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</si>
  <si>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</si>
  <si>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</si>
  <si>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</si>
  <si>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</si>
  <si>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</si>
  <si>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</si>
  <si>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</si>
  <si>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</si>
  <si>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</si>
  <si>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</si>
  <si>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</si>
  <si>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</si>
  <si>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</si>
  <si>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</si>
  <si>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</si>
  <si>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</si>
  <si>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</si>
  <si>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</si>
  <si>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</si>
  <si>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</si>
  <si>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</si>
  <si>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</si>
  <si>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</si>
  <si>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</si>
  <si>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</si>
  <si>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</si>
  <si>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</si>
  <si>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</si>
  <si>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</si>
  <si>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</si>
  <si>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</si>
  <si>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</si>
  <si>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</si>
  <si>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</si>
  <si>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</si>
  <si>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</si>
  <si>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</si>
  <si>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</si>
  <si>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</si>
  <si>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</si>
  <si>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</si>
  <si>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</si>
  <si>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</si>
  <si>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</si>
  <si>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</si>
  <si>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</si>
  <si>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</si>
  <si>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</si>
  <si>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</si>
  <si>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</si>
  <si>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</si>
  <si>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</si>
  <si>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</si>
  <si>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</si>
  <si>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</si>
  <si>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</si>
  <si>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</si>
  <si>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</si>
  <si>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</si>
  <si>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</si>
  <si>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</si>
  <si>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</si>
  <si>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</si>
  <si>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</si>
  <si>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</si>
  <si>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</si>
  <si>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</si>
  <si>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</si>
  <si>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</si>
  <si>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</si>
  <si>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</si>
  <si>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</si>
  <si>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</si>
  <si>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</si>
  <si>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</si>
  <si>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</si>
  <si>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</si>
  <si>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</si>
  <si>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</si>
  <si>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</si>
  <si>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</si>
  <si>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</si>
  <si>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</si>
  <si>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</si>
  <si>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</si>
  <si>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</si>
  <si>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</si>
  <si>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</si>
  <si>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</si>
  <si>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</si>
  <si>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</si>
  <si>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</si>
  <si>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</si>
  <si>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</si>
  <si>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</si>
  <si>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</si>
  <si>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</si>
  <si>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</si>
  <si>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</si>
  <si>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</si>
  <si>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</si>
  <si>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</si>
  <si>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</si>
  <si>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</si>
  <si>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</si>
  <si>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</si>
  <si>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</si>
  <si>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</si>
  <si>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</si>
  <si>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</si>
  <si>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</si>
  <si>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</si>
  <si>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</si>
  <si>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</si>
  <si>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</si>
  <si>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</si>
  <si>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</si>
  <si>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</si>
  <si>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</si>
  <si>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</si>
  <si>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</si>
  <si>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</si>
  <si>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</si>
  <si>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</si>
  <si>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</si>
  <si>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</si>
  <si>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</si>
  <si>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</si>
  <si>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</si>
  <si>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</si>
  <si>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</si>
  <si>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</si>
  <si>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</si>
  <si>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</si>
  <si>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</si>
  <si>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</si>
  <si>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</si>
  <si>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</si>
  <si>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</si>
  <si>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</si>
  <si>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</si>
  <si>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</si>
  <si>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</si>
  <si>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</si>
  <si>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</si>
  <si>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</si>
  <si>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</si>
  <si>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</si>
  <si>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</si>
  <si>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</si>
  <si>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</si>
  <si>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</si>
  <si>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</si>
  <si>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</si>
  <si>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</si>
  <si>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</si>
  <si>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</si>
  <si>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</si>
  <si>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</si>
  <si>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</si>
  <si>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</si>
  <si>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</si>
  <si>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</si>
  <si>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</si>
  <si>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</si>
  <si>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</si>
  <si>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</si>
  <si>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</si>
  <si>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</si>
  <si>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</si>
  <si>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</si>
  <si>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</si>
  <si>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</si>
  <si>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</si>
  <si>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</si>
  <si>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</si>
  <si>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</si>
  <si>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</si>
  <si>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</si>
  <si>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</si>
  <si>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</si>
  <si>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</si>
  <si>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</si>
  <si>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</si>
  <si>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</si>
  <si>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</si>
  <si>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</si>
  <si>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</si>
  <si>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</si>
  <si>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</si>
  <si>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</si>
  <si>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</si>
  <si>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</si>
  <si>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</si>
  <si>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</si>
  <si>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</si>
  <si>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</si>
  <si>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</si>
  <si>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</si>
  <si>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</si>
  <si>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</si>
  <si>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</si>
  <si>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</si>
  <si>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</si>
  <si>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</si>
  <si>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</si>
  <si>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</si>
  <si>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</si>
  <si>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</si>
  <si>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</si>
  <si>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</si>
  <si>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</si>
  <si>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</si>
  <si>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</si>
  <si>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</si>
  <si>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</si>
  <si>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</si>
  <si>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</si>
  <si>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</si>
  <si>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</si>
  <si>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</si>
  <si>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</si>
  <si>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</si>
  <si>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</si>
  <si>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</si>
  <si>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</si>
  <si>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</si>
  <si>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</si>
  <si>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</si>
  <si>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</si>
  <si>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</si>
  <si>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</si>
  <si>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</si>
  <si>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</si>
  <si>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</si>
  <si>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</si>
  <si>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</si>
  <si>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</si>
  <si>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</si>
  <si>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</si>
  <si>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</si>
  <si>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</si>
  <si>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</si>
  <si>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</si>
  <si>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</si>
  <si>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</si>
  <si>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</si>
  <si>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</si>
  <si>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</si>
  <si>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</si>
  <si>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</si>
  <si>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</si>
  <si>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</si>
  <si>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</si>
  <si>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</si>
  <si>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</si>
  <si>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</si>
  <si>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</si>
  <si>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</si>
  <si>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</si>
  <si>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</si>
  <si>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</si>
  <si>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</si>
  <si>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</si>
  <si>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</si>
  <si>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</si>
  <si>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</si>
  <si>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</si>
  <si>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</si>
  <si>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</si>
  <si>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</si>
  <si>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</si>
  <si>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</si>
  <si>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</si>
  <si>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</si>
  <si>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</si>
  <si>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</si>
  <si>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</si>
  <si>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</si>
  <si>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</si>
  <si>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</si>
  <si>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</si>
  <si>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</si>
  <si>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</si>
  <si>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</si>
  <si>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</si>
  <si>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</si>
  <si>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</si>
  <si>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</si>
  <si>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</si>
  <si>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</si>
  <si>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</si>
  <si>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</si>
  <si>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</si>
  <si>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</si>
  <si>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</si>
  <si>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</si>
  <si>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</si>
  <si>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</si>
  <si>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</si>
  <si>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</si>
  <si>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</si>
  <si>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</si>
  <si>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</si>
  <si>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</si>
  <si>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</si>
  <si>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</si>
  <si>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</si>
  <si>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</si>
  <si>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</si>
  <si>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</si>
  <si>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</si>
  <si>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</si>
  <si>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</si>
  <si>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</si>
  <si>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</si>
  <si>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</si>
  <si>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</si>
  <si>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</si>
  <si>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</si>
  <si>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</si>
  <si>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</si>
  <si>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</si>
  <si>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</si>
  <si>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</si>
  <si>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</si>
  <si>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</si>
  <si>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</si>
  <si>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</si>
  <si>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</si>
  <si>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</si>
  <si>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</si>
  <si>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</si>
  <si>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</si>
  <si>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</si>
  <si>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</si>
  <si>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</si>
  <si>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</si>
  <si>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</si>
  <si>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</si>
  <si>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</si>
  <si>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</si>
  <si>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</si>
  <si>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</si>
  <si>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</si>
  <si>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</si>
  <si>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</si>
  <si>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</si>
  <si>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</si>
  <si>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</si>
  <si>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</si>
  <si>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</si>
  <si>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</si>
  <si>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</si>
  <si>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</si>
  <si>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</si>
  <si>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</si>
  <si>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</si>
  <si>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</si>
  <si>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</si>
  <si>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</si>
  <si>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</si>
  <si>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</si>
  <si>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</si>
  <si>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</si>
  <si>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</si>
  <si>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</si>
  <si>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</si>
  <si>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</si>
  <si>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</si>
  <si>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</si>
  <si>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</si>
  <si>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</si>
  <si>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</si>
  <si>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</si>
  <si>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</si>
  <si>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</si>
  <si>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</si>
  <si>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</si>
  <si>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</si>
  <si>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</si>
  <si>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</si>
  <si>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</si>
  <si>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</si>
  <si>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</si>
  <si>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</si>
  <si>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</si>
  <si>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</si>
  <si>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</si>
  <si>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</si>
  <si>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</si>
  <si>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</si>
  <si>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</si>
  <si>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</si>
  <si>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</si>
  <si>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</si>
  <si>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</si>
  <si>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</si>
  <si>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</si>
  <si>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</si>
  <si>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</si>
  <si>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</si>
  <si>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</si>
  <si>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</si>
  <si>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</si>
  <si>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</si>
  <si>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</si>
  <si>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</si>
  <si>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</si>
  <si>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</si>
  <si>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</si>
  <si>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</si>
  <si>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</si>
  <si>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</si>
  <si>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</si>
  <si>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</si>
  <si>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</si>
  <si>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</si>
  <si>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</si>
  <si>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</si>
  <si>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</si>
  <si>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</si>
  <si>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</si>
  <si>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</si>
  <si>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</si>
  <si>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</si>
  <si>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</si>
  <si>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</si>
  <si>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</si>
  <si>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</si>
  <si>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</si>
  <si>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</si>
  <si>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</si>
  <si>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</si>
  <si>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</si>
  <si>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</si>
  <si>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</si>
  <si>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</si>
  <si>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</si>
  <si>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</si>
  <si>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</si>
  <si>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</si>
  <si>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</si>
  <si>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</si>
  <si>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</si>
  <si>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</si>
  <si>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</si>
  <si>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</si>
  <si>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</si>
  <si>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</si>
  <si>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</si>
  <si>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</si>
  <si>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</si>
  <si>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</si>
  <si>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</si>
  <si>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</si>
  <si>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</si>
  <si>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</si>
  <si>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</si>
  <si>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</si>
  <si>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</si>
  <si>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</si>
  <si>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</si>
  <si>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</si>
  <si>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</si>
  <si>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</si>
  <si>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</si>
  <si>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</si>
  <si>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</si>
  <si>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</si>
  <si>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</si>
  <si>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</si>
  <si>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</si>
  <si>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</si>
  <si>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</si>
  <si>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</si>
  <si>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</si>
  <si>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</si>
  <si>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</si>
  <si>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</si>
  <si>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</si>
  <si>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</si>
  <si>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</si>
  <si>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</si>
  <si>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</si>
  <si>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</si>
  <si>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</si>
  <si>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</si>
  <si>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</si>
  <si>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</si>
  <si>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</si>
  <si>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</si>
  <si>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</si>
  <si>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</si>
  <si>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</si>
  <si>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</si>
  <si>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</si>
  <si>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</si>
  <si>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</si>
  <si>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</si>
  <si>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</si>
  <si>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</si>
  <si>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</si>
  <si>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</si>
  <si>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</si>
  <si>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</si>
  <si>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</si>
  <si>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</si>
  <si>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</si>
  <si>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</si>
  <si>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</si>
  <si>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</si>
  <si>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</si>
  <si>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</si>
  <si>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</si>
  <si>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</si>
  <si>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</si>
  <si>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</si>
  <si>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</si>
  <si>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</si>
  <si>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</si>
  <si>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</si>
  <si>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</si>
  <si>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</si>
  <si>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</si>
  <si>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</si>
  <si>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</si>
  <si>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</si>
  <si>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</si>
  <si>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</si>
  <si>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</si>
  <si>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</si>
  <si>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</si>
  <si>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</si>
  <si>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</si>
  <si>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</si>
  <si>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</si>
  <si>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</si>
  <si>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</si>
  <si>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</si>
  <si>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</si>
  <si>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</si>
  <si>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</si>
  <si>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</si>
  <si>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</si>
  <si>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</si>
  <si>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</si>
  <si>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</si>
  <si>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</si>
  <si>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</si>
  <si>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</si>
  <si>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</si>
  <si>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</si>
  <si>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</si>
  <si>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</si>
  <si>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</si>
  <si>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</si>
  <si>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</si>
  <si>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</si>
  <si>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</si>
  <si>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</si>
  <si>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</si>
  <si>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</si>
  <si>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</si>
  <si>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</si>
  <si>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</si>
  <si>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</si>
  <si>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</si>
  <si>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</si>
  <si>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</si>
  <si>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</si>
  <si>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</si>
  <si>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</si>
  <si>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</si>
  <si>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</si>
  <si>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</si>
  <si>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</si>
  <si>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</si>
  <si>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</si>
  <si>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</si>
  <si>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</si>
  <si>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</si>
  <si>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</si>
  <si>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</si>
  <si>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</si>
  <si>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</si>
  <si>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</si>
  <si>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</si>
  <si>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</si>
  <si>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</si>
  <si>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</si>
  <si>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</si>
  <si>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</si>
  <si>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</si>
  <si>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</si>
  <si>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</si>
  <si>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</si>
  <si>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</si>
  <si>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</si>
  <si>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</si>
  <si>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</si>
  <si>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</si>
  <si>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</si>
  <si>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</si>
  <si>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</si>
  <si>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</si>
  <si>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</si>
  <si>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</si>
  <si>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</si>
  <si>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</si>
  <si>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</si>
  <si>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</si>
  <si>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</si>
  <si>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</si>
  <si>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</si>
  <si>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</si>
  <si>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</si>
  <si>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</si>
  <si>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</si>
  <si>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</si>
  <si>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</si>
  <si>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</si>
  <si>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</si>
  <si>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</si>
  <si>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</si>
  <si>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</si>
  <si>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</si>
  <si>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</si>
  <si>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</si>
  <si>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</si>
  <si>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</si>
  <si>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</si>
  <si>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</si>
  <si>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</si>
  <si>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</si>
  <si>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</si>
  <si>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</si>
  <si>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</si>
  <si>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</si>
  <si>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</si>
  <si>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</si>
  <si>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</si>
  <si>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</si>
  <si>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</si>
  <si>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</si>
  <si>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</si>
  <si>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</si>
  <si>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</si>
  <si>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</si>
  <si>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</si>
  <si>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</si>
  <si>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</si>
  <si>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</si>
  <si>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</si>
  <si>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</si>
  <si>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</si>
  <si>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</si>
  <si>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</si>
  <si>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</si>
  <si>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</si>
  <si>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</si>
  <si>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</si>
  <si>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</si>
  <si>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</si>
  <si>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</si>
  <si>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</si>
  <si>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</si>
  <si>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</si>
  <si>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</si>
  <si>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</si>
  <si>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</si>
  <si>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</si>
  <si>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</si>
  <si>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</si>
  <si>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</si>
  <si>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</si>
  <si>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</si>
  <si>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</si>
  <si>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</si>
  <si>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</si>
  <si>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</si>
  <si>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</si>
  <si>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</si>
  <si>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</si>
  <si>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</si>
  <si>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</si>
  <si>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</si>
  <si>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</si>
  <si>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</si>
  <si>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</si>
  <si>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</si>
  <si>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</si>
  <si>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</si>
  <si>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</si>
  <si>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</si>
  <si>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</si>
  <si>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</si>
  <si>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</si>
  <si>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</si>
  <si>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</si>
  <si>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</si>
  <si>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</si>
  <si>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</si>
  <si>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</si>
  <si>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</si>
  <si>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</si>
  <si>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</si>
  <si>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</si>
  <si>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</si>
  <si>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</si>
  <si>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</si>
  <si>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</si>
  <si>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</si>
  <si>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</si>
  <si>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</si>
  <si>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</si>
  <si>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</si>
  <si>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</si>
  <si>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</si>
  <si>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</si>
  <si>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</si>
  <si>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</si>
  <si>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</si>
  <si>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</si>
  <si>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</si>
  <si>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</si>
  <si>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</si>
  <si>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</si>
  <si>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</si>
  <si>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</si>
  <si>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</si>
  <si>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</si>
  <si>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</si>
  <si>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</si>
  <si>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</si>
  <si>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</si>
  <si>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</si>
  <si>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</si>
  <si>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</si>
  <si>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</si>
  <si>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</si>
  <si>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</si>
  <si>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</si>
  <si>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</si>
  <si>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</si>
  <si>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</si>
  <si>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</si>
  <si>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</si>
  <si>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</si>
  <si>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</si>
  <si>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</si>
  <si>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</si>
  <si>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</si>
  <si>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</si>
  <si>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</si>
  <si>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</si>
  <si>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</si>
  <si>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</si>
  <si>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</si>
  <si>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</si>
  <si>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</si>
  <si>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</si>
  <si>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</si>
  <si>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</si>
  <si>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</si>
  <si>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</si>
  <si>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</si>
  <si>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</si>
  <si>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</si>
  <si>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</si>
  <si>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</si>
  <si>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</si>
  <si>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</si>
  <si>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</si>
  <si>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</si>
  <si>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</si>
  <si>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</si>
  <si>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</si>
  <si>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</si>
  <si>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</si>
  <si>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</si>
  <si>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</si>
  <si>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</si>
  <si>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</si>
  <si>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</si>
  <si>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</si>
  <si>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</si>
  <si>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</si>
  <si>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</si>
  <si>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</si>
  <si>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</si>
  <si>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</si>
  <si>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</si>
  <si>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</si>
  <si>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</si>
  <si>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</si>
  <si>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</si>
  <si>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</si>
  <si>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</si>
  <si>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</si>
  <si>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</si>
  <si>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</si>
  <si>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</si>
  <si>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</si>
  <si>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</si>
  <si>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</si>
  <si>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</si>
  <si>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</si>
  <si>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</si>
  <si>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</si>
  <si>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</si>
  <si>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</si>
  <si>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</si>
  <si>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</si>
  <si>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</si>
  <si>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</si>
  <si>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</si>
  <si>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</si>
  <si>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</si>
  <si>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</si>
  <si>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</si>
  <si>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</si>
  <si>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</si>
  <si>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</si>
  <si>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</si>
  <si>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</si>
  <si>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</si>
  <si>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</si>
  <si>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</si>
  <si>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</si>
  <si>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</si>
  <si>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</si>
  <si>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</si>
  <si>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</si>
  <si>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</si>
  <si>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</si>
  <si>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</si>
  <si>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</si>
  <si>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</si>
  <si>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</si>
  <si>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</si>
  <si>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</si>
  <si>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</si>
  <si>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</si>
  <si>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</si>
  <si>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</si>
  <si>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</si>
  <si>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</si>
  <si>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</si>
  <si>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</si>
  <si>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</si>
  <si>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</si>
  <si>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</si>
  <si>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</si>
  <si>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</si>
  <si>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</si>
  <si>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</si>
  <si>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</si>
  <si>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</si>
  <si>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</si>
  <si>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</si>
  <si>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</si>
  <si>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</si>
  <si>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</si>
  <si>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</si>
  <si>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</si>
  <si>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</si>
  <si>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</si>
  <si>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</si>
  <si>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</si>
  <si>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</si>
  <si>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</si>
  <si>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</si>
  <si>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</si>
  <si>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</si>
  <si>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</si>
  <si>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</si>
  <si>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</si>
  <si>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</si>
  <si>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</si>
  <si>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</si>
  <si>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</si>
  <si>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</si>
  <si>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</si>
  <si>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</si>
  <si>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</si>
  <si>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</si>
  <si>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</si>
  <si>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</si>
  <si>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</si>
  <si>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</si>
  <si>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</si>
  <si>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</si>
  <si>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</si>
  <si>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</si>
  <si>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</si>
  <si>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</si>
  <si>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</si>
  <si>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</si>
  <si>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</si>
  <si>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</si>
  <si>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</si>
  <si>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</si>
  <si>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</si>
  <si>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</si>
  <si>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</si>
  <si>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</si>
  <si>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</si>
  <si>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</si>
  <si>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</si>
  <si>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</si>
  <si>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</si>
  <si>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</si>
  <si>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</si>
  <si>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</si>
  <si>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</si>
  <si>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</si>
  <si>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</si>
  <si>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</si>
  <si>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</si>
  <si>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</si>
  <si>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</si>
  <si>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</si>
  <si>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</si>
  <si>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</si>
  <si>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</si>
  <si>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</si>
  <si>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</si>
  <si>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</si>
  <si>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</si>
  <si>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</si>
  <si>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</si>
  <si>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</si>
  <si>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</si>
  <si>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</si>
  <si>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</si>
  <si>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</si>
  <si>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</si>
  <si>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</si>
  <si>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</si>
  <si>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</si>
  <si>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</si>
  <si>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</si>
  <si>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</si>
  <si>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</si>
  <si>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</si>
  <si>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</si>
  <si>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</si>
  <si>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</si>
  <si>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</si>
  <si>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</si>
  <si>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</si>
  <si>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</si>
  <si>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</si>
  <si>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</si>
  <si>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</si>
  <si>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</si>
  <si>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</si>
  <si>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</si>
  <si>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</si>
  <si>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</si>
  <si>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</si>
  <si>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</si>
  <si>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</si>
  <si>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</si>
  <si>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</si>
  <si>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</si>
  <si>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</si>
  <si>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</si>
  <si>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</si>
  <si>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</si>
  <si>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</si>
  <si>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</si>
  <si>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</si>
  <si>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</si>
  <si>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</si>
  <si>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</si>
  <si>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</si>
  <si>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</si>
  <si>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</si>
  <si>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</si>
  <si>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</si>
  <si>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</si>
  <si>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</si>
  <si>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</si>
  <si>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</si>
  <si>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</si>
  <si>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</si>
  <si>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</si>
  <si>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</si>
  <si>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</si>
  <si>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</si>
  <si>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</si>
  <si>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</si>
  <si>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</si>
  <si>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</si>
  <si>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</si>
  <si>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</si>
  <si>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</si>
  <si>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</si>
  <si>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</si>
  <si>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</si>
  <si>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</si>
  <si>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</si>
  <si>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</si>
  <si>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</si>
  <si>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</si>
  <si>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</si>
  <si>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</si>
  <si>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</si>
  <si>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</si>
  <si>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</si>
  <si>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</si>
  <si>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</si>
  <si>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</si>
  <si>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</si>
  <si>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</si>
  <si>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</si>
  <si>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</si>
  <si>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</si>
  <si>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</si>
  <si>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</si>
  <si>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</si>
  <si>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</si>
  <si>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</si>
  <si>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</si>
  <si>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</si>
  <si>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</si>
  <si>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</si>
  <si>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</si>
  <si>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</si>
  <si>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</si>
  <si>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</si>
  <si>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</si>
  <si>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</si>
  <si>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</si>
  <si>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</si>
  <si>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</si>
  <si>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</si>
  <si>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</si>
  <si>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</si>
  <si>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</si>
  <si>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</si>
  <si>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</si>
  <si>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</si>
  <si>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</si>
  <si>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</si>
  <si>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</si>
  <si>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</si>
  <si>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</si>
  <si>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</si>
  <si>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</si>
  <si>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</si>
  <si>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</si>
  <si>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</si>
  <si>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</si>
  <si>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</si>
  <si>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</si>
  <si>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</si>
  <si>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</si>
  <si>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</si>
  <si>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</si>
  <si>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</si>
  <si>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</si>
  <si>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</si>
  <si>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</si>
  <si>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</si>
  <si>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</si>
  <si>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</si>
  <si>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</si>
  <si>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</si>
  <si>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</si>
  <si>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</si>
  <si>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</si>
  <si>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</si>
  <si>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</si>
  <si>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</si>
  <si>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</si>
  <si>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</si>
  <si>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</si>
  <si>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</si>
  <si>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</si>
  <si>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</si>
  <si>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</si>
  <si>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</si>
  <si>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</si>
  <si>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</si>
  <si>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</si>
  <si>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</si>
  <si>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</si>
  <si>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</si>
  <si>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</si>
  <si>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</si>
  <si>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</si>
  <si>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</si>
  <si>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</si>
  <si>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</si>
  <si>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</si>
  <si>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</si>
  <si>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</si>
  <si>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</si>
  <si>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</si>
  <si>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</si>
  <si>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</si>
  <si>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</si>
  <si>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</si>
  <si>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</si>
  <si>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</si>
  <si>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</si>
  <si>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</si>
  <si>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</si>
  <si>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</si>
  <si>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</si>
  <si>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</si>
  <si>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</si>
  <si>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</si>
  <si>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</si>
  <si>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</si>
  <si>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</si>
  <si>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</si>
  <si>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</si>
  <si>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</si>
  <si>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</si>
  <si>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</si>
  <si>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</si>
  <si>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</si>
  <si>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</si>
  <si>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</si>
  <si>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</si>
  <si>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</si>
  <si>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</si>
  <si>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</si>
  <si>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</si>
  <si>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</si>
  <si>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</si>
  <si>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</si>
  <si>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</si>
  <si>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</si>
  <si>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</si>
  <si>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</si>
  <si>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</si>
  <si>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</si>
  <si>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</si>
  <si>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</si>
  <si>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</si>
  <si>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</si>
  <si>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</si>
  <si>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</si>
  <si>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</si>
  <si>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</si>
  <si>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</si>
  <si>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</si>
  <si>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</si>
  <si>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</si>
  <si>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</si>
  <si>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</si>
  <si>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</si>
  <si>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</si>
  <si>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</si>
  <si>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</si>
  <si>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</si>
  <si>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</si>
  <si>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</si>
  <si>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</si>
  <si>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</si>
  <si>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</si>
  <si>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</si>
  <si>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</si>
  <si>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</si>
  <si>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</si>
  <si>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</si>
  <si>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</si>
  <si>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</si>
  <si>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</si>
  <si>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</si>
  <si>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</si>
  <si>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</si>
  <si>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</si>
  <si>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</si>
  <si>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</si>
  <si>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</si>
  <si>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</si>
  <si>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</si>
  <si>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</si>
  <si>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</si>
  <si>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</si>
  <si>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</si>
  <si>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</si>
  <si>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</si>
  <si>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</si>
  <si>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</si>
  <si>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</si>
  <si>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</si>
  <si>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</si>
  <si>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</si>
  <si>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</si>
  <si>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</si>
  <si>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</si>
  <si>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</si>
  <si>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</si>
  <si>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</si>
  <si>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</si>
  <si>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</si>
  <si>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</si>
  <si>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</si>
  <si>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</si>
  <si>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</si>
  <si>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</si>
  <si>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</si>
  <si>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</si>
  <si>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</si>
  <si>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</si>
  <si>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</si>
  <si>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</si>
  <si>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</si>
  <si>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</si>
  <si>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</si>
  <si>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</si>
  <si>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</si>
  <si>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</si>
  <si>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</si>
  <si>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</si>
  <si>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</si>
  <si>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</si>
  <si>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</si>
  <si>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</si>
  <si>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</si>
  <si>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</si>
  <si>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</si>
  <si>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</si>
  <si>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</si>
  <si>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</si>
  <si>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</si>
  <si>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</si>
  <si>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</si>
  <si>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</si>
  <si>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</si>
  <si>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</si>
  <si>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</si>
  <si>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</si>
  <si>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</si>
  <si>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</si>
  <si>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</si>
  <si>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</si>
  <si>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</si>
  <si>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</si>
  <si>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</si>
  <si>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</si>
  <si>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</si>
  <si>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</si>
  <si>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</si>
  <si>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</si>
  <si>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</si>
  <si>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</si>
  <si>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</si>
  <si>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</si>
  <si>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</si>
  <si>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</si>
  <si>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</si>
  <si>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</si>
  <si>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</si>
  <si>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</si>
  <si>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</si>
  <si>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</si>
  <si>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</si>
  <si>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</si>
  <si>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</si>
  <si>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</si>
  <si>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</si>
  <si>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</si>
  <si>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</si>
  <si>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</si>
  <si>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</si>
  <si>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</si>
  <si>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</si>
  <si>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</si>
  <si>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</si>
  <si>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</si>
  <si>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</si>
  <si>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</si>
  <si>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</si>
  <si>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</si>
  <si>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</si>
  <si>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</si>
  <si>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</si>
  <si>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</si>
  <si>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</si>
  <si>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</si>
  <si>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</si>
  <si>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</si>
  <si>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</si>
  <si>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</si>
  <si>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</si>
  <si>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</si>
  <si>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</si>
  <si>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</si>
  <si>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</si>
  <si>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</si>
  <si>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</si>
  <si>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</si>
  <si>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</si>
  <si>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</si>
  <si>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</si>
  <si>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</si>
  <si>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</si>
  <si>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</si>
  <si>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</si>
  <si>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</si>
  <si>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</si>
  <si>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</si>
  <si>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</si>
  <si>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</si>
  <si>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</si>
  <si>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</si>
  <si>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</si>
  <si>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</si>
  <si>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</si>
  <si>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</si>
  <si>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</si>
  <si>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</si>
  <si>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</si>
  <si>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</si>
  <si>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</si>
  <si>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</si>
  <si>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</si>
  <si>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</si>
  <si>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</si>
  <si>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</si>
  <si>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</si>
  <si>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</si>
  <si>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</si>
  <si>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</si>
  <si>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</si>
  <si>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</si>
  <si>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</si>
  <si>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</si>
  <si>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</si>
  <si>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</si>
  <si>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</si>
  <si>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</si>
  <si>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</si>
  <si>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</si>
  <si>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</si>
  <si>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</si>
  <si>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</si>
  <si>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</si>
  <si>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</si>
  <si>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</si>
  <si>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</si>
  <si>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</si>
  <si>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</si>
  <si>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</si>
  <si>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</si>
  <si>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</si>
  <si>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</si>
  <si>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</si>
  <si>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</si>
  <si>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</si>
  <si>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</si>
  <si>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</si>
  <si>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</si>
  <si>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</si>
  <si>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</si>
  <si>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</si>
  <si>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</si>
  <si>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</si>
  <si>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</si>
  <si>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</si>
  <si>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</si>
  <si>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</si>
  <si>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</si>
  <si>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</si>
  <si>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</si>
  <si>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</si>
  <si>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</si>
  <si>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</si>
  <si>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</si>
  <si>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</si>
  <si>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</si>
  <si>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</si>
  <si>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</si>
  <si>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</si>
  <si>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</si>
  <si>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</si>
  <si>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</si>
  <si>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</si>
  <si>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</si>
  <si>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</si>
  <si>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</si>
  <si>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</si>
  <si>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</si>
  <si>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</si>
  <si>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</si>
  <si>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</si>
  <si>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</si>
  <si>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</si>
  <si>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</si>
  <si>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</si>
  <si>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</si>
  <si>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</si>
  <si>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</si>
  <si>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</si>
  <si>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</si>
  <si>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</si>
  <si>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</si>
  <si>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</si>
  <si>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</si>
  <si>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</si>
  <si>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</si>
  <si>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</si>
  <si>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</si>
  <si>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</si>
  <si>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</si>
  <si>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</si>
  <si>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</si>
  <si>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</si>
  <si>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</si>
  <si>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</si>
  <si>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</si>
  <si>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</si>
  <si>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</si>
  <si>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</si>
  <si>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</si>
  <si>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</si>
  <si>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</si>
  <si>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</si>
  <si>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</si>
  <si>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</si>
  <si>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</si>
  <si>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</si>
  <si>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</si>
  <si>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</si>
  <si>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</si>
  <si>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</si>
  <si>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</si>
  <si>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</si>
  <si>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</si>
  <si>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</si>
  <si>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</si>
  <si>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</si>
  <si>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</si>
  <si>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</si>
  <si>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</si>
  <si>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</si>
  <si>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</si>
  <si>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</si>
  <si>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</si>
  <si>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</si>
  <si>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</si>
  <si>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</si>
  <si>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</si>
  <si>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</si>
  <si>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</si>
  <si>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</si>
  <si>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</si>
  <si>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</si>
  <si>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</si>
  <si>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</si>
  <si>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</si>
  <si>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</si>
  <si>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</si>
  <si>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</si>
  <si>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</si>
  <si>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</si>
  <si>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</si>
  <si>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</si>
  <si>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</si>
  <si>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</si>
  <si>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</si>
  <si>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</si>
  <si>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</si>
  <si>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</si>
  <si>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</si>
  <si>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</si>
  <si>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</si>
  <si>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</si>
  <si>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</si>
  <si>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</si>
  <si>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</si>
  <si>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</si>
  <si>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</si>
  <si>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</si>
  <si>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</si>
  <si>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</si>
  <si>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</si>
  <si>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</si>
  <si>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</si>
  <si>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</si>
  <si>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</si>
  <si>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</si>
  <si>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</si>
  <si>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</si>
  <si>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</si>
  <si>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</si>
  <si>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</si>
  <si>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</si>
  <si>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</si>
  <si>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</si>
  <si>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</si>
  <si>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</si>
  <si>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</si>
  <si>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</si>
  <si>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</si>
  <si>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</si>
  <si>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</si>
  <si>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</si>
  <si>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</si>
  <si>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</si>
  <si>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</si>
  <si>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</si>
  <si>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</si>
  <si>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</si>
  <si>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</si>
  <si>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</si>
  <si>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</si>
  <si>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</si>
  <si>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</si>
  <si>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</si>
  <si>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</si>
  <si>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</si>
  <si>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</si>
  <si>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</si>
  <si>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</si>
  <si>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</si>
  <si>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</si>
  <si>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</si>
  <si>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</si>
  <si>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</si>
  <si>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</si>
  <si>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</si>
  <si>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</si>
  <si>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</si>
  <si>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</si>
  <si>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</si>
  <si>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</si>
  <si>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</si>
  <si>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</si>
  <si>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</si>
  <si>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</si>
  <si>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</si>
  <si>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</si>
  <si>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</si>
  <si>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</si>
  <si>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</si>
  <si>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</si>
  <si>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</si>
  <si>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</si>
  <si>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</si>
  <si>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</si>
  <si>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</si>
  <si>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</si>
  <si>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</si>
  <si>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</si>
  <si>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</si>
  <si>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</si>
  <si>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</si>
  <si>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</si>
  <si>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</si>
  <si>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</si>
  <si>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</si>
  <si>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</si>
  <si>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</si>
  <si>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</si>
  <si>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</si>
  <si>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</si>
  <si>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</si>
  <si>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</si>
  <si>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</si>
  <si>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</si>
  <si>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</si>
  <si>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</si>
  <si>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</si>
  <si>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</si>
  <si>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</si>
  <si>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</si>
  <si>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</si>
  <si>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</si>
  <si>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</si>
  <si>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</si>
  <si>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</si>
  <si>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</si>
  <si>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</si>
  <si>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</si>
  <si>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</si>
  <si>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</si>
  <si>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</si>
  <si>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</si>
  <si>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</si>
  <si>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</si>
  <si>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</si>
  <si>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</si>
  <si>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</si>
  <si>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</si>
  <si>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</si>
  <si>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</si>
  <si>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</si>
  <si>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</si>
  <si>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</si>
  <si>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</si>
  <si>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</si>
  <si>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</si>
  <si>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</si>
  <si>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</si>
  <si>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</si>
  <si>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</si>
  <si>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</si>
  <si>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</si>
  <si>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</si>
  <si>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</si>
  <si>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</si>
  <si>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</si>
  <si>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</si>
  <si>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</si>
  <si>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</si>
  <si>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</si>
  <si>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</si>
  <si>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</si>
  <si>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</si>
  <si>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</si>
  <si>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</si>
  <si>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</si>
  <si>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</si>
  <si>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</si>
  <si>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</si>
  <si>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</si>
  <si>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</si>
  <si>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</si>
  <si>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</si>
  <si>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</si>
  <si>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</si>
  <si>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</si>
  <si>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</si>
  <si>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</si>
  <si>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</si>
  <si>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</si>
  <si>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</si>
  <si>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</si>
  <si>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</si>
  <si>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</si>
  <si>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</si>
  <si>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</si>
  <si>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</si>
  <si>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</si>
  <si>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</si>
  <si>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</si>
  <si>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</si>
  <si>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</si>
  <si>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</si>
  <si>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</si>
  <si>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</si>
  <si>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</si>
  <si>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</si>
  <si>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</si>
  <si>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</si>
  <si>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</si>
  <si>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</si>
  <si>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</si>
  <si>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</si>
  <si>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</si>
  <si>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</si>
  <si>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</si>
  <si>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</si>
  <si>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</si>
  <si>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</si>
  <si>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</si>
  <si>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</si>
  <si>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</si>
  <si>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</si>
  <si>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</si>
  <si>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</si>
  <si>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</si>
  <si>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</si>
  <si>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</si>
  <si>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</si>
  <si>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</si>
  <si>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</si>
  <si>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</si>
  <si>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</si>
  <si>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</si>
  <si>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</si>
  <si>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</si>
  <si>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</si>
  <si>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</si>
  <si>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</si>
  <si>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</si>
  <si>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</si>
  <si>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</si>
  <si>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</si>
  <si>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</si>
  <si>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</si>
  <si>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</si>
  <si>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</si>
  <si>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</si>
  <si>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</si>
  <si>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</si>
  <si>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</si>
  <si>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</si>
  <si>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</si>
  <si>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</si>
  <si>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</si>
  <si>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</si>
  <si>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</si>
  <si>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</si>
  <si>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</si>
  <si>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</si>
  <si>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</si>
  <si>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</si>
  <si>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</si>
  <si>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</si>
  <si>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</si>
  <si>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</si>
  <si>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</si>
  <si>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</si>
  <si>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</si>
  <si>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</si>
  <si>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</si>
  <si>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</si>
  <si>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</si>
  <si>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</si>
  <si>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</si>
  <si>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</si>
  <si>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</si>
  <si>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</si>
  <si>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</si>
  <si>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</si>
  <si>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</si>
  <si>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</si>
  <si>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</si>
  <si>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</si>
  <si>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</si>
  <si>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</si>
  <si>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</si>
  <si>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</si>
  <si>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</si>
  <si>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</si>
  <si>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</si>
  <si>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</si>
  <si>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</si>
  <si>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</si>
  <si>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</si>
  <si>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</si>
  <si>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</si>
  <si>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</si>
  <si>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</si>
  <si>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</si>
  <si>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</si>
  <si>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</si>
  <si>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</si>
  <si>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</si>
  <si>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</si>
  <si>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</si>
  <si>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</si>
  <si>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</si>
  <si>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</si>
  <si>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</si>
  <si>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</si>
  <si>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</si>
  <si>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</si>
  <si>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</si>
  <si>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</si>
  <si>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</si>
  <si>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</si>
  <si>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</si>
  <si>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</si>
  <si>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</si>
  <si>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</si>
  <si>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</si>
  <si>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</si>
  <si>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</si>
  <si>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</si>
  <si>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</si>
  <si>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</si>
  <si>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</si>
  <si>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</si>
  <si>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</si>
  <si>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</si>
  <si>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</si>
  <si>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</si>
  <si>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</si>
  <si>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</si>
  <si>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</si>
  <si>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</si>
  <si>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</si>
  <si>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</si>
  <si>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</si>
  <si>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</si>
  <si>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</si>
  <si>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</si>
  <si>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</si>
  <si>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</si>
  <si>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</si>
  <si>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</si>
  <si>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</si>
  <si>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</si>
  <si>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</si>
  <si>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</si>
  <si>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</si>
  <si>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</si>
  <si>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</si>
  <si>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</si>
  <si>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</si>
  <si>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</si>
  <si>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</si>
  <si>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</si>
  <si>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</si>
  <si>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</si>
  <si>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</si>
  <si>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</si>
  <si>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</si>
  <si>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</si>
  <si>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</si>
  <si>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</si>
  <si>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</si>
  <si>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</si>
  <si>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</si>
  <si>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</si>
  <si>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</si>
  <si>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</si>
  <si>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</si>
  <si>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</si>
  <si>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</si>
  <si>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</si>
  <si>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</si>
  <si>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</si>
  <si>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</si>
  <si>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</si>
  <si>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</si>
  <si>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</si>
  <si>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</si>
  <si>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</si>
  <si>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</si>
  <si>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</si>
  <si>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</si>
  <si>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</si>
  <si>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</si>
  <si>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</si>
  <si>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</si>
  <si>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</si>
  <si>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</si>
  <si>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</si>
  <si>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</si>
  <si>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</si>
  <si>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</si>
  <si>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</si>
  <si>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</si>
  <si>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</si>
  <si>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</si>
  <si>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</si>
  <si>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</si>
  <si>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</si>
  <si>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</si>
  <si>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</si>
  <si>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</si>
  <si>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</si>
  <si>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</si>
  <si>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</si>
  <si>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</si>
  <si>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</si>
  <si>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</si>
  <si>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</si>
  <si>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</si>
  <si>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</si>
  <si>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</si>
  <si>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</si>
  <si>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</si>
  <si>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</si>
  <si>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</si>
  <si>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</si>
  <si>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</si>
  <si>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</si>
  <si>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</si>
  <si>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</si>
  <si>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</si>
  <si>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</si>
  <si>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</si>
  <si>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</si>
  <si>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</si>
  <si>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</si>
  <si>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</si>
  <si>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</si>
  <si>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</si>
  <si>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</si>
  <si>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</si>
  <si>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</si>
  <si>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</si>
  <si>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</si>
  <si>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</si>
  <si>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</si>
  <si>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</si>
  <si>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</si>
  <si>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</si>
  <si>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</si>
  <si>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</si>
  <si>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</si>
  <si>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</si>
  <si>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</si>
  <si>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</si>
  <si>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</si>
  <si>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</si>
  <si>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</si>
  <si>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</si>
  <si>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</si>
  <si>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</si>
  <si>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</si>
  <si>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</si>
  <si>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</si>
  <si>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</si>
  <si>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</si>
  <si>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</si>
  <si>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</si>
  <si>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</si>
  <si>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</si>
  <si>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</si>
  <si>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</si>
  <si>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</si>
  <si>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</si>
  <si>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</si>
  <si>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</si>
  <si>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</si>
  <si>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</si>
  <si>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</si>
  <si>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</si>
  <si>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</si>
  <si>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</si>
  <si>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</si>
  <si>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</si>
  <si>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</si>
  <si>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</si>
  <si>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</si>
  <si>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</si>
  <si>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</si>
  <si>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</si>
  <si>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</si>
  <si>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</si>
  <si>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</si>
  <si>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</si>
  <si>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</si>
  <si>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</si>
  <si>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</si>
  <si>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</si>
  <si>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</si>
  <si>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</si>
  <si>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</si>
  <si>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</si>
  <si>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</si>
  <si>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</si>
  <si>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</si>
  <si>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</si>
  <si>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</si>
  <si>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</si>
  <si>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</si>
  <si>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</si>
  <si>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</si>
  <si>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</si>
  <si>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</si>
  <si>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</si>
  <si>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</si>
  <si>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</si>
  <si>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</si>
  <si>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</si>
  <si>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</si>
  <si>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</si>
  <si>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</si>
  <si>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</si>
  <si>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</si>
  <si>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</si>
  <si>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</si>
  <si>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</si>
  <si>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</si>
  <si>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</si>
  <si>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</si>
  <si>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</si>
  <si>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</si>
  <si>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</si>
  <si>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</si>
  <si>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</si>
  <si>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</si>
  <si>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</si>
  <si>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</si>
  <si>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</si>
  <si>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</si>
  <si>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</si>
  <si>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</si>
  <si>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</si>
  <si>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</si>
  <si>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</si>
  <si>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</si>
  <si>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</si>
  <si>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</si>
  <si>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</si>
  <si>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</si>
  <si>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</si>
  <si>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</si>
  <si>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</si>
  <si>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</si>
  <si>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</si>
  <si>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</si>
  <si>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</si>
  <si>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</si>
  <si>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</si>
  <si>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</si>
  <si>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</si>
  <si>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</si>
  <si>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</si>
  <si>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</si>
  <si>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</si>
  <si>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</si>
  <si>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</si>
  <si>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</si>
  <si>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</si>
  <si>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</si>
  <si>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</si>
  <si>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</si>
  <si>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</si>
  <si>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</si>
  <si>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</si>
  <si>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</si>
  <si>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</si>
  <si>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</si>
  <si>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</si>
  <si>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</si>
  <si>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</si>
  <si>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</si>
  <si>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</si>
  <si>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</si>
  <si>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</si>
  <si>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</si>
  <si>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</si>
  <si>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</si>
  <si>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</si>
  <si>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</si>
  <si>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</si>
  <si>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</si>
  <si>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</si>
  <si>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</si>
  <si>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</si>
  <si>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</si>
  <si>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</si>
  <si>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</si>
  <si>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</si>
  <si>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</si>
  <si>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</si>
  <si>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</si>
  <si>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</si>
  <si>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</si>
  <si>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</si>
  <si>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</si>
  <si>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</si>
  <si>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</si>
  <si>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</si>
  <si>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</si>
  <si>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</si>
  <si>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</si>
  <si>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</si>
  <si>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</si>
  <si>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</si>
  <si>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</si>
  <si>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</si>
  <si>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</si>
  <si>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</si>
  <si>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</si>
  <si>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</si>
  <si>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</si>
  <si>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</si>
  <si>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</si>
  <si>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</si>
  <si>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</si>
  <si>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</si>
  <si>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</si>
  <si>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</si>
  <si>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</si>
  <si>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</si>
  <si>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</si>
  <si>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</si>
  <si>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</si>
  <si>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</si>
  <si>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</si>
  <si>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</si>
  <si>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</si>
  <si>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</si>
  <si>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</si>
  <si>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</si>
  <si>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</si>
  <si>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</si>
  <si>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</si>
  <si>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</si>
  <si>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</si>
  <si>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</si>
  <si>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</si>
  <si>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</si>
  <si>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</si>
  <si>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</si>
  <si>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</si>
  <si>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</si>
  <si>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</si>
  <si>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</si>
  <si>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</si>
  <si>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</si>
  <si>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</si>
  <si>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</si>
  <si>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</si>
  <si>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</si>
  <si>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</si>
  <si>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</si>
  <si>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</si>
  <si>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</si>
  <si>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</si>
  <si>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</si>
  <si>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</si>
  <si>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</si>
  <si>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</si>
  <si>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</si>
  <si>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</si>
  <si>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</si>
  <si>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</si>
  <si>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</si>
  <si>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</si>
  <si>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</si>
  <si>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</si>
  <si>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</si>
  <si>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</si>
  <si>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</si>
  <si>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</si>
  <si>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</si>
  <si>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</si>
  <si>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</si>
  <si>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</si>
  <si>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</si>
  <si>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</si>
  <si>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</si>
  <si>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</si>
  <si>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</si>
  <si>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</si>
  <si>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</si>
  <si>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</si>
  <si>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</si>
  <si>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</si>
  <si>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</si>
  <si>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</si>
  <si>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</si>
  <si>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</si>
  <si>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</si>
  <si>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</si>
  <si>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</si>
  <si>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</si>
  <si>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</si>
  <si>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</si>
  <si>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</si>
  <si>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</si>
  <si>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</si>
  <si>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</si>
  <si>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</si>
  <si>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</si>
  <si>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</si>
  <si>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</si>
  <si>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</si>
  <si>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</si>
  <si>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</si>
  <si>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</si>
  <si>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</si>
  <si>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</si>
  <si>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</si>
  <si>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</si>
  <si>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</si>
  <si>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</si>
  <si>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</si>
  <si>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</si>
  <si>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</si>
  <si>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</si>
  <si>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</si>
  <si>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</si>
  <si>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</si>
  <si>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</si>
  <si>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</si>
  <si>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</si>
  <si>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</si>
  <si>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</si>
  <si>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</si>
  <si>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</si>
  <si>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</si>
  <si>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</si>
  <si>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</si>
  <si>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</si>
  <si>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</si>
  <si>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</si>
  <si>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</si>
  <si>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</si>
  <si>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</si>
  <si>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</si>
  <si>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</si>
  <si>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</si>
  <si>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</si>
  <si>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</si>
  <si>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</si>
  <si>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</si>
  <si>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</si>
  <si>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</si>
  <si>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</si>
  <si>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</si>
  <si>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</si>
  <si>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</si>
  <si>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</si>
  <si>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</si>
  <si>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</si>
  <si>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</si>
  <si>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</si>
  <si>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</si>
  <si>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</si>
  <si>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</si>
  <si>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</si>
  <si>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</si>
  <si>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</si>
  <si>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</si>
  <si>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</si>
  <si>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</si>
  <si>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</si>
  <si>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</si>
  <si>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</si>
  <si>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</si>
  <si>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</si>
  <si>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</si>
  <si>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</si>
  <si>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</si>
  <si>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</si>
  <si>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</si>
  <si>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</si>
  <si>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</si>
  <si>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</si>
  <si>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</si>
  <si>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</si>
  <si>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</si>
  <si>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</si>
  <si>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</si>
  <si>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</si>
  <si>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</si>
  <si>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</si>
  <si>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</si>
  <si>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</si>
  <si>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</si>
  <si>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</si>
  <si>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</si>
  <si>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</si>
  <si>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</si>
  <si>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</si>
  <si>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</si>
  <si>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</si>
  <si>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</si>
  <si>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</si>
  <si>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</si>
  <si>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</si>
  <si>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</si>
  <si>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</si>
  <si>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</si>
  <si>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</si>
  <si>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</si>
  <si>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</si>
  <si>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</si>
  <si>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</si>
  <si>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</si>
  <si>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</si>
  <si>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</si>
  <si>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</si>
  <si>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</si>
  <si>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</si>
  <si>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</si>
  <si>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</si>
  <si>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</si>
  <si>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</si>
  <si>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</si>
  <si>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</si>
  <si>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</si>
  <si>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</si>
  <si>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</si>
  <si>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</si>
  <si>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</si>
  <si>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</si>
  <si>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</si>
  <si>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</si>
  <si>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</si>
  <si>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</si>
  <si>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</si>
  <si>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</si>
  <si>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</si>
  <si>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</si>
  <si>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</si>
  <si>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</si>
  <si>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</si>
  <si>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</si>
  <si>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</si>
  <si>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</si>
  <si>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</si>
  <si>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</si>
  <si>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</si>
  <si>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</si>
  <si>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</si>
  <si>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</si>
  <si>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</si>
  <si>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</si>
  <si>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</si>
  <si>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</si>
  <si>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</si>
  <si>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</si>
  <si>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</si>
  <si>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</si>
  <si>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</si>
  <si>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</si>
  <si>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</si>
  <si>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</si>
  <si>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</si>
  <si>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</si>
  <si>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</si>
  <si>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</si>
  <si>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</si>
  <si>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</si>
  <si>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</si>
  <si>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</si>
  <si>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</si>
  <si>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</si>
  <si>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</si>
  <si>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</si>
  <si>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</si>
  <si>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</si>
  <si>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</si>
  <si>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</si>
  <si>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</si>
  <si>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</si>
  <si>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</si>
  <si>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</si>
  <si>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</si>
  <si>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</si>
  <si>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</si>
  <si>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</si>
  <si>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</si>
  <si>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</si>
  <si>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</si>
  <si>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</si>
  <si>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</si>
  <si>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</si>
  <si>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</si>
  <si>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</si>
  <si>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</si>
  <si>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</si>
  <si>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</si>
  <si>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</si>
  <si>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</si>
  <si>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</si>
  <si>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</si>
  <si>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</si>
  <si>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</si>
  <si>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</si>
  <si>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</si>
  <si>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</si>
  <si>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</si>
  <si>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</si>
  <si>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</si>
  <si>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</si>
  <si>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</si>
  <si>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</si>
  <si>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</si>
  <si>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</si>
  <si>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</si>
  <si>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</si>
  <si>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</si>
  <si>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</si>
  <si>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</si>
  <si>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</si>
  <si>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</si>
  <si>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</si>
  <si>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</si>
  <si>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</si>
  <si>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</si>
  <si>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</si>
  <si>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</si>
  <si>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</si>
  <si>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</si>
  <si>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</si>
  <si>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</si>
  <si>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</si>
  <si>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</si>
  <si>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</si>
  <si>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</si>
  <si>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</si>
  <si>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</si>
  <si>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</si>
  <si>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</si>
  <si>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</si>
  <si>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</si>
  <si>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</si>
  <si>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</si>
  <si>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</si>
  <si>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</si>
  <si>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</si>
  <si>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</si>
  <si>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</si>
  <si>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</si>
  <si>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</si>
  <si>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</si>
  <si>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</si>
  <si>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</si>
  <si>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</si>
  <si>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</si>
  <si>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</si>
  <si>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</si>
  <si>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</si>
  <si>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</si>
  <si>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</si>
  <si>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</si>
  <si>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</si>
  <si>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</si>
  <si>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</si>
  <si>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</si>
  <si>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</si>
  <si>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</si>
  <si>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</si>
  <si>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</si>
  <si>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</si>
  <si>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</si>
  <si>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</si>
  <si>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</si>
  <si>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</si>
  <si>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</si>
  <si>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</si>
  <si>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</si>
  <si>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</si>
  <si>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</si>
  <si>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</si>
  <si>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</si>
  <si>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</si>
  <si>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</si>
  <si>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</si>
  <si>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</si>
  <si>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</si>
  <si>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</si>
  <si>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</si>
  <si>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</si>
  <si>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</si>
  <si>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</si>
  <si>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</si>
  <si>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</si>
  <si>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</si>
  <si>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</si>
  <si>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</si>
  <si>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</si>
  <si>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</si>
  <si>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</si>
  <si>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</si>
  <si>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</si>
  <si>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</si>
  <si>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</si>
  <si>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</si>
  <si>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</si>
  <si>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</si>
  <si>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</si>
  <si>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</si>
  <si>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</si>
  <si>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</si>
  <si>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</si>
  <si>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</si>
  <si>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</si>
  <si>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</si>
  <si>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</si>
  <si>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</si>
  <si>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</si>
  <si>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</si>
  <si>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</si>
  <si>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</si>
  <si>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</si>
  <si>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</si>
  <si>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</si>
  <si>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</si>
  <si>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</si>
  <si>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</si>
  <si>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</si>
  <si>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</si>
  <si>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</si>
  <si>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</si>
  <si>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</si>
  <si>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</si>
  <si>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</si>
  <si>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</si>
  <si>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</si>
  <si>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</si>
  <si>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</si>
  <si>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</si>
  <si>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</si>
  <si>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</si>
  <si>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</si>
  <si>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</si>
  <si>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</si>
  <si>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</si>
  <si>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</si>
  <si>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</si>
  <si>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</si>
  <si>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</si>
  <si>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</si>
  <si>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</si>
  <si>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</si>
  <si>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</si>
  <si>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</si>
  <si>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</si>
  <si>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</si>
  <si>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</si>
  <si>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</si>
  <si>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</si>
  <si>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</si>
  <si>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</si>
  <si>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</si>
  <si>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</si>
  <si>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</si>
  <si>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</si>
  <si>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</si>
  <si>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</si>
  <si>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</si>
  <si>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</si>
  <si>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</si>
  <si>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</si>
  <si>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</si>
  <si>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</si>
  <si>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</si>
  <si>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</si>
  <si>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</si>
  <si>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</si>
  <si>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</si>
  <si>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</si>
  <si>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</si>
  <si>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</si>
  <si>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</si>
  <si>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</si>
  <si>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</si>
  <si>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</si>
  <si>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</si>
  <si>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</si>
  <si>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</si>
  <si>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</si>
  <si>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</si>
  <si>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</si>
  <si>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</si>
  <si>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</si>
  <si>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</si>
  <si>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</si>
  <si>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</si>
  <si>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</si>
  <si>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</si>
  <si>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</si>
  <si>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</si>
  <si>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</si>
  <si>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</si>
  <si>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</si>
  <si>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</si>
  <si>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</si>
  <si>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</si>
  <si>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</si>
  <si>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</si>
  <si>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</si>
  <si>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</si>
  <si>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</si>
  <si>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</si>
  <si>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</si>
  <si>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</si>
  <si>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</si>
  <si>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</si>
  <si>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</si>
  <si>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</si>
  <si>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</si>
  <si>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</si>
  <si>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</si>
  <si>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</si>
  <si>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</si>
  <si>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</si>
  <si>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</si>
  <si>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</si>
  <si>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</si>
  <si>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</si>
  <si>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</si>
  <si>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</si>
  <si>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</si>
  <si>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</si>
  <si>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</si>
  <si>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</si>
  <si>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</si>
  <si>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</si>
  <si>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</si>
  <si>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</si>
  <si>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</si>
  <si>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</si>
  <si>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</si>
  <si>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</si>
  <si>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</si>
  <si>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</si>
  <si>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</si>
  <si>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</si>
  <si>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</si>
  <si>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</si>
  <si>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</si>
  <si>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</si>
  <si>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</si>
  <si>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</si>
  <si>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</si>
  <si>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</si>
  <si>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</si>
  <si>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</si>
  <si>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</si>
  <si>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</si>
  <si>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</si>
  <si>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</si>
  <si>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</si>
  <si>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</si>
  <si>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</si>
  <si>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</si>
  <si>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</si>
  <si>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</si>
  <si>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</si>
  <si>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</si>
  <si>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</si>
  <si>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</si>
  <si>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</si>
  <si>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</si>
  <si>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</si>
  <si>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</si>
  <si>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</si>
  <si>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</si>
  <si>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</si>
  <si>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</si>
  <si>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</si>
  <si>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</si>
  <si>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</si>
  <si>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</si>
  <si>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</si>
  <si>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</si>
  <si>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</si>
  <si>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</si>
  <si>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</si>
  <si>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</si>
  <si>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</si>
  <si>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</si>
  <si>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</si>
  <si>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</si>
  <si>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</si>
  <si>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</si>
  <si>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</si>
  <si>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</si>
  <si>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</si>
  <si>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</si>
  <si>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</si>
  <si>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</si>
  <si>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</si>
  <si>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</si>
  <si>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</si>
  <si>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</si>
  <si>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</si>
  <si>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</si>
  <si>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</si>
  <si>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</si>
  <si>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</si>
  <si>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</si>
  <si>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</si>
  <si>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</si>
  <si>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</si>
  <si>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</si>
  <si>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</si>
  <si>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</si>
  <si>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</si>
  <si>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</si>
  <si>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</si>
  <si>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</si>
  <si>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</si>
  <si>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</si>
  <si>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</si>
  <si>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</si>
  <si>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</si>
  <si>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</si>
  <si>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</si>
  <si>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</si>
  <si>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</si>
  <si>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</si>
  <si>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</si>
  <si>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</si>
  <si>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</si>
  <si>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</si>
  <si>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</si>
  <si>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</si>
  <si>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</si>
  <si>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</si>
  <si>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</si>
  <si>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</si>
  <si>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</si>
  <si>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</si>
  <si>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</si>
  <si>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</si>
  <si>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</si>
  <si>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</si>
  <si>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</si>
  <si>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</si>
  <si>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</si>
  <si>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</si>
  <si>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</si>
  <si>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</si>
  <si>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</si>
  <si>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</si>
  <si>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</si>
  <si>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</si>
  <si>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</si>
  <si>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</si>
  <si>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</si>
  <si>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</si>
  <si>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</si>
  <si>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</si>
  <si>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</si>
  <si>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</si>
  <si>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</si>
  <si>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</si>
  <si>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</si>
  <si>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</si>
  <si>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</si>
  <si>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</si>
  <si>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</si>
  <si>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</si>
  <si>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</si>
  <si>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</si>
  <si>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</si>
  <si>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</si>
  <si>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</si>
  <si>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</si>
  <si>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</si>
  <si>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</si>
  <si>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</si>
  <si>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</si>
  <si>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</si>
  <si>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</si>
  <si>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</si>
  <si>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</si>
  <si>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</si>
  <si>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</si>
  <si>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</si>
  <si>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</si>
  <si>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</si>
  <si>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</si>
  <si>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</si>
  <si>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</si>
  <si>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</si>
  <si>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</si>
  <si>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</si>
  <si>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</si>
  <si>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</si>
  <si>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</si>
  <si>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</si>
  <si>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</si>
  <si>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</si>
  <si>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</si>
  <si>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</si>
  <si>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</si>
  <si>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</si>
  <si>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</si>
  <si>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</si>
  <si>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</si>
  <si>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</si>
  <si>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</si>
  <si>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</si>
  <si>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</si>
  <si>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</si>
  <si>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</si>
  <si>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</si>
  <si>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</si>
  <si>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</si>
  <si>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</si>
  <si>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</si>
  <si>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</si>
  <si>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</si>
  <si>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</si>
  <si>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</si>
  <si>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</si>
  <si>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</si>
  <si>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</si>
  <si>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</si>
  <si>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</si>
  <si>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</si>
  <si>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</si>
  <si>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</si>
  <si>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</si>
  <si>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</si>
  <si>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</si>
  <si>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</si>
  <si>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</si>
  <si>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</si>
  <si>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</si>
  <si>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</si>
  <si>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</si>
  <si>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</si>
  <si>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</si>
  <si>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</si>
  <si>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</si>
  <si>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</si>
  <si>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</si>
  <si>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</si>
  <si>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</si>
  <si>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</si>
  <si>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</si>
  <si>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</si>
  <si>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</si>
  <si>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</si>
  <si>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</si>
  <si>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</si>
  <si>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</si>
  <si>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</si>
  <si>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</si>
  <si>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</si>
  <si>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</si>
  <si>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</si>
  <si>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</si>
  <si>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</si>
  <si>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</si>
  <si>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</si>
  <si>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</si>
  <si>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</si>
  <si>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</si>
  <si>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</si>
  <si>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</si>
  <si>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</si>
  <si>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</si>
  <si>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</si>
  <si>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</si>
  <si>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</si>
  <si>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</si>
  <si>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</si>
  <si>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</si>
  <si>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</si>
  <si>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</si>
  <si>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</si>
  <si>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</si>
  <si>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</si>
  <si>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</si>
  <si>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</si>
  <si>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</si>
  <si>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</si>
  <si>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</si>
  <si>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</si>
  <si>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</si>
  <si>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</si>
  <si>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</si>
  <si>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</si>
  <si>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</si>
  <si>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</si>
  <si>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</si>
  <si>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</si>
  <si>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</si>
  <si>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</si>
  <si>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</si>
  <si>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</si>
  <si>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</si>
  <si>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</si>
  <si>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</si>
  <si>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</si>
  <si>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</si>
  <si>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</si>
  <si>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</si>
  <si>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</si>
  <si>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</si>
  <si>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</si>
  <si>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</si>
  <si>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</si>
  <si>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</si>
  <si>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</si>
  <si>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</si>
  <si>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</si>
  <si>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</si>
  <si>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</si>
  <si>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</si>
  <si>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</si>
  <si>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</si>
  <si>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</si>
  <si>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</si>
  <si>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</si>
  <si>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</si>
  <si>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</si>
  <si>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</si>
  <si>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</si>
  <si>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</si>
  <si>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</si>
  <si>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</si>
  <si>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</si>
  <si>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</si>
  <si>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</si>
  <si>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</si>
  <si>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</si>
  <si>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</si>
  <si>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</si>
  <si>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</si>
  <si>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</si>
  <si>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</si>
  <si>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</si>
  <si>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</si>
  <si>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</si>
  <si>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</si>
  <si>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</si>
  <si>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</si>
  <si>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</si>
  <si>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</si>
  <si>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</si>
  <si>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</si>
  <si>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</si>
  <si>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</si>
  <si>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</si>
  <si>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</si>
  <si>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</si>
  <si>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</si>
  <si>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</si>
  <si>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</si>
  <si>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</si>
  <si>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</si>
  <si>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</si>
  <si>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</si>
  <si>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</si>
  <si>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</si>
  <si>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</si>
  <si>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</si>
  <si>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</si>
  <si>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</si>
  <si>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</si>
  <si>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</si>
  <si>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</si>
  <si>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</si>
  <si>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</si>
  <si>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</si>
  <si>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</si>
  <si>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</si>
  <si>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</si>
  <si>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</si>
  <si>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</si>
  <si>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</si>
  <si>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</si>
  <si>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</si>
  <si>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</si>
  <si>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</si>
  <si>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</si>
  <si>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</si>
  <si>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</si>
  <si>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</si>
  <si>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</si>
  <si>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</si>
  <si>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</si>
  <si>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</si>
  <si>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</si>
  <si>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</si>
  <si>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</si>
  <si>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</si>
  <si>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</si>
  <si>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</si>
  <si>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</si>
  <si>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</si>
  <si>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</si>
  <si>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</si>
  <si>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</si>
  <si>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</si>
  <si>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</si>
  <si>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</si>
  <si>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</si>
  <si>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</si>
  <si>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</si>
  <si>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</si>
  <si>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</si>
  <si>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</si>
  <si>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</si>
  <si>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</si>
  <si>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</si>
  <si>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</si>
  <si>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</si>
  <si>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</si>
  <si>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</si>
  <si>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</si>
  <si>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</si>
  <si>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</si>
  <si>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</si>
  <si>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</si>
  <si>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</si>
  <si>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</si>
  <si>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</si>
  <si>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</si>
  <si>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</si>
  <si>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</si>
  <si>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</si>
  <si>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</si>
  <si>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</si>
  <si>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</si>
  <si>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</si>
  <si>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</si>
  <si>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</si>
  <si>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</si>
  <si>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</si>
  <si>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</si>
  <si>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</si>
  <si>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</si>
  <si>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</si>
  <si>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</si>
  <si>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</si>
  <si>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</si>
  <si>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</si>
  <si>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</si>
  <si>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</si>
  <si>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</si>
  <si>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</si>
  <si>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</si>
  <si>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</si>
  <si>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</si>
  <si>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</si>
  <si>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</si>
  <si>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</si>
  <si>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</si>
  <si>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</si>
  <si>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</si>
  <si>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</si>
  <si>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</si>
  <si>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</si>
  <si>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</si>
  <si>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</si>
  <si>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</si>
  <si>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</si>
  <si>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</si>
  <si>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</si>
  <si>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</si>
  <si>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</si>
  <si>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</si>
  <si>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</si>
  <si>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</si>
  <si>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</si>
  <si>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</si>
  <si>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</si>
  <si>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</si>
  <si>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</si>
  <si>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</si>
  <si>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</si>
  <si>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</si>
  <si>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</si>
  <si>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</si>
  <si>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</si>
  <si>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</si>
  <si>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</si>
  <si>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</si>
  <si>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</si>
  <si>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</si>
  <si>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</si>
  <si>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</si>
  <si>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</si>
  <si>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</si>
  <si>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</si>
  <si>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</si>
  <si>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</si>
  <si>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</si>
  <si>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</si>
  <si>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</si>
  <si>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</si>
  <si>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</si>
  <si>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</si>
  <si>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</si>
  <si>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</si>
  <si>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</si>
  <si>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</si>
  <si>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</si>
  <si>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</si>
  <si>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</si>
  <si>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</si>
  <si>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</si>
  <si>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</si>
  <si>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</si>
  <si>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</si>
  <si>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</si>
  <si>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</si>
  <si>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</si>
  <si>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</si>
  <si>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</si>
  <si>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</si>
  <si>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</si>
  <si>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</si>
  <si>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</si>
  <si>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</si>
  <si>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</si>
  <si>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</si>
  <si>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</si>
  <si>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</si>
  <si>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</si>
  <si>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</si>
  <si>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</si>
  <si>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</si>
  <si>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</si>
  <si>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</si>
  <si>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</si>
  <si>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</si>
  <si>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</si>
  <si>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</si>
  <si>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</si>
  <si>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</si>
  <si>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</si>
  <si>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</si>
  <si>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</si>
  <si>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</si>
  <si>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</si>
  <si>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</si>
  <si>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</si>
  <si>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</si>
  <si>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</si>
  <si>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</si>
  <si>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</si>
  <si>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</si>
  <si>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</si>
  <si>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</si>
  <si>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</si>
  <si>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</si>
  <si>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</si>
  <si>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</si>
  <si>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</si>
  <si>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</si>
  <si>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</si>
  <si>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</si>
  <si>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</si>
  <si>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</si>
  <si>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</si>
  <si>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</si>
  <si>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</si>
  <si>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</si>
  <si>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</si>
  <si>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</si>
  <si>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</si>
  <si>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</si>
  <si>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</si>
  <si>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</si>
  <si>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</si>
  <si>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</si>
  <si>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</si>
  <si>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</si>
  <si>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</si>
  <si>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</si>
  <si>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</si>
  <si>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</si>
  <si>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</si>
  <si>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</si>
  <si>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</si>
  <si>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</si>
  <si>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</si>
  <si>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</si>
  <si>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</si>
  <si>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</si>
  <si>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</si>
  <si>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</si>
  <si>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</si>
  <si>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</si>
  <si>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</si>
  <si>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</si>
  <si>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</si>
  <si>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</si>
  <si>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</si>
  <si>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</si>
  <si>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</si>
  <si>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</si>
  <si>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</si>
  <si>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</si>
  <si>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</si>
  <si>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</si>
  <si>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</si>
  <si>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</si>
  <si>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</si>
  <si>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</si>
  <si>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</si>
  <si>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</si>
  <si>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</si>
  <si>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</si>
  <si>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</si>
  <si>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</si>
  <si>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</si>
  <si>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</si>
  <si>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</si>
  <si>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</si>
  <si>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</si>
  <si>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</si>
  <si>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</si>
  <si>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</si>
  <si>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</si>
  <si>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</si>
  <si>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</si>
  <si>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</si>
  <si>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</si>
  <si>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</si>
  <si>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</si>
  <si>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</si>
  <si>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</si>
  <si>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</si>
  <si>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</si>
  <si>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</si>
  <si>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</si>
  <si>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</si>
  <si>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</si>
  <si>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</si>
  <si>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</si>
  <si>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</si>
  <si>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</si>
  <si>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</si>
  <si>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</si>
  <si>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</si>
  <si>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</si>
  <si>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</si>
  <si>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</si>
  <si>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</si>
  <si>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</si>
  <si>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</si>
  <si>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</si>
  <si>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</si>
  <si>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</si>
  <si>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</si>
  <si>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</si>
  <si>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</si>
  <si>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</si>
  <si>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</si>
  <si>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</si>
  <si>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</si>
  <si>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</si>
  <si>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</si>
  <si>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</si>
  <si>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</si>
  <si>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</si>
  <si>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</si>
  <si>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</si>
  <si>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</si>
  <si>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</si>
  <si>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</si>
  <si>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</si>
  <si>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</si>
  <si>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</si>
  <si>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</si>
  <si>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</si>
  <si>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</si>
  <si>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</si>
  <si>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</si>
  <si>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</si>
  <si>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</si>
  <si>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</si>
  <si>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</si>
  <si>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</si>
  <si>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</si>
  <si>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</si>
  <si>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</si>
  <si>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</si>
  <si>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</si>
  <si>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</si>
  <si>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</si>
  <si>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</si>
  <si>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</si>
  <si>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</si>
  <si>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</si>
  <si>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</si>
  <si>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</si>
  <si>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</si>
  <si>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</si>
  <si>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</si>
  <si>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</si>
  <si>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</si>
  <si>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</si>
  <si>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</si>
  <si>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</si>
  <si>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</si>
  <si>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</si>
  <si>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</si>
  <si>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</si>
  <si>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</si>
  <si>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</si>
  <si>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</si>
  <si>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</si>
  <si>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</si>
  <si>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</si>
  <si>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</si>
  <si>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</si>
  <si>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</si>
  <si>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</si>
  <si>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</si>
  <si>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</si>
  <si>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</si>
  <si>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</si>
  <si>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</si>
  <si>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</si>
  <si>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</si>
  <si>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</si>
  <si>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</si>
  <si>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</si>
  <si>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</si>
  <si>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</si>
  <si>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</si>
  <si>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</si>
  <si>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</si>
  <si>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</si>
  <si>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</si>
  <si>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</si>
  <si>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</si>
  <si>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</si>
  <si>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</si>
  <si>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</si>
  <si>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</si>
  <si>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</si>
  <si>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</si>
  <si>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</si>
  <si>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</si>
  <si>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</si>
  <si>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</si>
  <si>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</si>
  <si>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</si>
  <si>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</si>
  <si>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</si>
  <si>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</si>
  <si>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</si>
  <si>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</si>
  <si>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</si>
  <si>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</si>
  <si>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</si>
  <si>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</si>
  <si>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</si>
  <si>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</si>
  <si>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</si>
  <si>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</si>
  <si>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</si>
  <si>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</si>
  <si>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</si>
  <si>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</si>
  <si>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</si>
  <si>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</si>
  <si>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</si>
  <si>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</si>
  <si>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</si>
  <si>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</si>
  <si>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</si>
  <si>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</si>
  <si>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</si>
  <si>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</si>
  <si>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</si>
  <si>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</si>
  <si>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</si>
  <si>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</si>
  <si>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</si>
  <si>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</si>
  <si>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</si>
  <si>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</si>
  <si>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</si>
  <si>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</si>
  <si>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</si>
  <si>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</si>
  <si>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</si>
  <si>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</si>
  <si>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</si>
  <si>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</si>
  <si>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</si>
  <si>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</si>
  <si>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</si>
  <si>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</si>
  <si>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</si>
  <si>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</si>
  <si>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</si>
  <si>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</si>
  <si>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</si>
  <si>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</si>
  <si>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</si>
  <si>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</si>
  <si>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</si>
  <si>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</si>
  <si>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</si>
  <si>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</si>
  <si>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</si>
  <si>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</si>
  <si>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</si>
  <si>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</si>
  <si>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</si>
  <si>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</si>
  <si>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</si>
  <si>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</si>
  <si>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</si>
  <si>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</si>
  <si>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</si>
  <si>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</si>
  <si>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</si>
  <si>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</si>
  <si>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</si>
  <si>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</si>
  <si>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</si>
  <si>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</si>
  <si>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</si>
  <si>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</si>
  <si>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</si>
  <si>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</si>
  <si>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</si>
  <si>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</si>
  <si>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</si>
  <si>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</si>
  <si>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</si>
  <si>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</si>
  <si>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</si>
  <si>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</si>
  <si>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</si>
  <si>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</si>
  <si>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</si>
  <si>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</si>
  <si>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</si>
  <si>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</si>
  <si>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</si>
  <si>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</si>
  <si>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</si>
  <si>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</si>
  <si>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</si>
  <si>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</si>
  <si>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</si>
  <si>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</si>
  <si>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</si>
  <si>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</si>
  <si>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</si>
  <si>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</si>
  <si>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</si>
  <si>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</si>
  <si>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</si>
  <si>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</si>
  <si>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</si>
  <si>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</si>
  <si>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</si>
  <si>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</si>
  <si>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</si>
  <si>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</si>
  <si>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</si>
  <si>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</si>
  <si>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</si>
  <si>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</si>
  <si>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</si>
  <si>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</si>
  <si>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</si>
  <si>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</si>
  <si>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</si>
  <si>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</si>
  <si>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</si>
  <si>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</si>
  <si>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</si>
  <si>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</si>
  <si>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</si>
  <si>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</si>
  <si>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</si>
  <si>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</si>
  <si>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</si>
  <si>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</si>
  <si>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</si>
  <si>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</si>
  <si>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</si>
  <si>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</si>
  <si>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</si>
  <si>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</si>
  <si>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</si>
  <si>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</si>
  <si>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</si>
  <si>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</si>
  <si>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</si>
  <si>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</si>
  <si>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</si>
  <si>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</si>
  <si>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</si>
  <si>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</si>
  <si>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</si>
  <si>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</si>
  <si>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</si>
  <si>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</si>
  <si>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</si>
  <si>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</si>
  <si>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</si>
  <si>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</si>
  <si>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</si>
  <si>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</si>
  <si>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</si>
  <si>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</si>
  <si>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</si>
  <si>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</si>
  <si>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</si>
  <si>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</si>
  <si>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</si>
  <si>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</si>
  <si>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</si>
  <si>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</si>
  <si>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</si>
  <si>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</si>
  <si>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</si>
  <si>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</si>
  <si>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</si>
  <si>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</si>
  <si>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</si>
  <si>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</si>
  <si>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</si>
  <si>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</si>
  <si>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</si>
  <si>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</si>
  <si>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</si>
  <si>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</si>
  <si>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</si>
  <si>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</si>
  <si>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</si>
  <si>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</si>
  <si>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</si>
  <si>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</si>
  <si>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</si>
  <si>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</si>
  <si>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</si>
  <si>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</si>
  <si>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</si>
  <si>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</si>
  <si>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</si>
  <si>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</si>
  <si>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</si>
  <si>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</si>
  <si>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</si>
  <si>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</si>
  <si>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</si>
  <si>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</si>
  <si>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</si>
  <si>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</si>
  <si>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</si>
  <si>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</si>
  <si>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</si>
  <si>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</si>
  <si>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</si>
  <si>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</si>
  <si>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</si>
  <si>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</si>
  <si>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</si>
  <si>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</si>
  <si>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</si>
  <si>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</si>
  <si>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</si>
  <si>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</si>
  <si>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</si>
  <si>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</si>
  <si>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</si>
  <si>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</si>
  <si>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</si>
  <si>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</si>
  <si>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</si>
  <si>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</si>
  <si>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</si>
  <si>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</si>
  <si>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</si>
  <si>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</si>
  <si>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</si>
  <si>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</si>
  <si>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</si>
  <si>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</si>
  <si>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</si>
  <si>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</si>
  <si>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</si>
  <si>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</si>
  <si>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</si>
  <si>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</si>
  <si>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</si>
  <si>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</si>
  <si>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</si>
  <si>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</si>
  <si>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</si>
  <si>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</si>
  <si>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</si>
  <si>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</si>
  <si>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</si>
  <si>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</si>
  <si>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</si>
  <si>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</si>
  <si>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</si>
  <si>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</si>
  <si>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</si>
  <si>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</si>
  <si>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</si>
  <si>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</si>
  <si>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</si>
  <si>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</si>
  <si>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</si>
  <si>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</si>
  <si>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</si>
  <si>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</si>
  <si>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</si>
  <si>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</si>
  <si>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</si>
  <si>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</si>
  <si>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</si>
  <si>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</si>
  <si>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</si>
  <si>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</si>
  <si>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</si>
  <si>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</si>
  <si>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</si>
  <si>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</si>
  <si>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</si>
  <si>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</si>
  <si>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</si>
  <si>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</si>
  <si>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</si>
  <si>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</si>
  <si>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</si>
  <si>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</si>
  <si>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</si>
  <si>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</si>
  <si>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</si>
  <si>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</si>
  <si>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</si>
  <si>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</si>
  <si>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</si>
  <si>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</si>
  <si>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</si>
  <si>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</si>
  <si>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</si>
  <si>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</si>
  <si>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</si>
  <si>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</si>
  <si>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</si>
  <si>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</si>
  <si>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</si>
  <si>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</si>
  <si>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</si>
  <si>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</si>
  <si>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</si>
  <si>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</si>
  <si>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</si>
  <si>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</si>
  <si>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</si>
  <si>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</si>
  <si>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</si>
  <si>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</si>
  <si>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</si>
  <si>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</si>
  <si>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</si>
  <si>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</si>
  <si>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</si>
  <si>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</si>
  <si>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</si>
  <si>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</si>
  <si>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</si>
  <si>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</si>
  <si>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</si>
  <si>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</si>
  <si>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</si>
  <si>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</si>
  <si>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</si>
  <si>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</si>
  <si>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</si>
  <si>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</si>
  <si>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</si>
  <si>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</si>
  <si>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</si>
  <si>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</si>
  <si>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</si>
  <si>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</si>
  <si>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</si>
  <si>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</si>
  <si>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</si>
  <si>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</si>
  <si>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</si>
  <si>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</si>
  <si>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</si>
  <si>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</si>
  <si>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</si>
  <si>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</si>
  <si>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</si>
  <si>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</si>
  <si>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</si>
  <si>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</si>
  <si>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</si>
  <si>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</si>
  <si>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</si>
  <si>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</si>
  <si>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</si>
  <si>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</si>
  <si>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</si>
  <si>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</si>
  <si>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</si>
  <si>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</si>
  <si>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</si>
  <si>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</si>
  <si>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</si>
  <si>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</si>
  <si>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</si>
  <si>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</si>
  <si>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</si>
  <si>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</si>
  <si>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</si>
  <si>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</si>
  <si>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</si>
  <si>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</si>
  <si>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</si>
  <si>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</si>
  <si>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</si>
  <si>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</si>
  <si>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</si>
  <si>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</si>
  <si>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</si>
  <si>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</si>
  <si>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</si>
  <si>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</si>
  <si>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</si>
  <si>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</si>
  <si>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</si>
  <si>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</si>
  <si>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</si>
  <si>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</si>
  <si>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</si>
  <si>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</si>
  <si>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</si>
  <si>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</si>
  <si>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</si>
  <si>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</si>
  <si>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</si>
  <si>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</si>
  <si>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</si>
  <si>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</si>
  <si>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</si>
  <si>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</si>
  <si>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</si>
  <si>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</si>
  <si>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</si>
  <si>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</si>
  <si>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</si>
  <si>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</si>
  <si>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</si>
  <si>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</si>
  <si>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</si>
  <si>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</si>
  <si>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</si>
  <si>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</si>
  <si>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</si>
  <si>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</si>
  <si>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</si>
  <si>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</si>
  <si>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</si>
  <si>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</si>
  <si>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</si>
  <si>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</si>
  <si>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</si>
  <si>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</si>
  <si>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</si>
  <si>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</si>
  <si>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</si>
  <si>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</si>
  <si>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</si>
  <si>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</si>
  <si>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</si>
  <si>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</si>
  <si>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</si>
  <si>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</si>
  <si>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</si>
  <si>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</si>
  <si>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</si>
  <si>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</si>
  <si>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</si>
  <si>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</si>
  <si>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</si>
  <si>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</si>
  <si>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</si>
  <si>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</si>
  <si>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</si>
  <si>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</si>
  <si>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</si>
  <si>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</si>
  <si>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</si>
  <si>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</si>
  <si>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</si>
  <si>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</si>
  <si>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</si>
  <si>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</si>
  <si>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</si>
  <si>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</si>
  <si>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</si>
  <si>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</si>
  <si>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</si>
  <si>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</si>
  <si>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</si>
  <si>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</si>
  <si>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</si>
  <si>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</si>
  <si>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</si>
  <si>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</si>
  <si>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</si>
  <si>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</si>
  <si>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</si>
  <si>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</si>
  <si>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</si>
  <si>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</si>
  <si>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</si>
  <si>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</si>
  <si>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</si>
  <si>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</si>
  <si>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</si>
  <si>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</si>
  <si>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</si>
  <si>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</si>
  <si>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</si>
  <si>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</si>
  <si>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</si>
  <si>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</si>
  <si>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</si>
  <si>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</si>
  <si>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</si>
  <si>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</si>
  <si>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</si>
  <si>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</si>
  <si>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</si>
  <si>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</si>
  <si>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</si>
  <si>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</si>
  <si>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</si>
  <si>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</si>
  <si>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</si>
  <si>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</si>
  <si>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</si>
  <si>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</si>
  <si>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</si>
  <si>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</si>
  <si>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</si>
  <si>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</si>
  <si>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</si>
  <si>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</si>
  <si>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</si>
  <si>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</si>
  <si>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</si>
  <si>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</si>
  <si>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</si>
  <si>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</si>
  <si>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</si>
  <si>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</si>
  <si>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</si>
  <si>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</si>
  <si>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</si>
  <si>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</si>
  <si>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</si>
  <si>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</si>
  <si>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</si>
  <si>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</si>
  <si>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</si>
  <si>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</si>
  <si>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</si>
  <si>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</si>
  <si>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</si>
  <si>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</si>
  <si>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</si>
  <si>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</si>
  <si>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</si>
  <si>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</si>
  <si>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</si>
  <si>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</si>
  <si>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</si>
  <si>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</si>
  <si>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</si>
  <si>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</si>
  <si>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</si>
  <si>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</si>
  <si>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</si>
  <si>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</si>
  <si>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</si>
  <si>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</si>
  <si>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</si>
  <si>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</si>
  <si>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</si>
  <si>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</si>
  <si>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</si>
  <si>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</si>
  <si>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</si>
  <si>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</si>
  <si>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</si>
  <si>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</si>
  <si>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</si>
  <si>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</si>
  <si>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</si>
  <si>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</si>
  <si>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</si>
  <si>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</si>
  <si>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</si>
  <si>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</si>
  <si>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</si>
  <si>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</si>
  <si>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</si>
  <si>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</si>
  <si>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</si>
  <si>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</si>
  <si>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</si>
  <si>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</si>
  <si>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</si>
  <si>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</si>
  <si>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</si>
  <si>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</si>
  <si>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</si>
  <si>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</si>
  <si>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</si>
  <si>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</si>
  <si>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</si>
  <si>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</si>
  <si>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</si>
  <si>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</si>
  <si>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</si>
  <si>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</si>
  <si>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</si>
  <si>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</si>
  <si>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</si>
  <si>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</si>
  <si>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</si>
  <si>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</si>
  <si>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</si>
  <si>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</si>
  <si>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</si>
  <si>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</si>
  <si>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</si>
  <si>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</si>
  <si>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</si>
  <si>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</si>
  <si>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</si>
  <si>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</si>
  <si>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</si>
  <si>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</si>
  <si>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</si>
  <si>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</si>
  <si>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</si>
  <si>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</si>
  <si>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</si>
  <si>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</si>
  <si>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</si>
  <si>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</si>
  <si>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</si>
  <si>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</si>
  <si>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</si>
  <si>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</si>
  <si>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</si>
  <si>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</si>
  <si>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</si>
  <si>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</si>
  <si>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</si>
  <si>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</si>
  <si>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</si>
  <si>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</si>
  <si>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</si>
  <si>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</si>
  <si>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</si>
  <si>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</si>
  <si>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</si>
  <si>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</si>
  <si>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</si>
  <si>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</si>
  <si>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</si>
  <si>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</si>
  <si>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</si>
  <si>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</si>
  <si>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</si>
  <si>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</si>
  <si>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</si>
  <si>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</si>
  <si>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</si>
  <si>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</si>
  <si>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</si>
  <si>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</si>
  <si>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</si>
  <si>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</si>
  <si>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</si>
  <si>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</si>
  <si>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</si>
  <si>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</si>
  <si>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</si>
  <si>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</si>
  <si>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</si>
  <si>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</si>
  <si>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</si>
  <si>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</si>
  <si>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</si>
  <si>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</si>
  <si>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</si>
  <si>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</si>
  <si>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</si>
  <si>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</si>
  <si>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</si>
  <si>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</si>
  <si>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</si>
  <si>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</si>
  <si>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</si>
  <si>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</si>
  <si>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</si>
  <si>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</si>
  <si>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</si>
  <si>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</si>
  <si>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</si>
  <si>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</si>
  <si>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</si>
  <si>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</si>
  <si>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</si>
  <si>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</si>
  <si>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</si>
  <si>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</si>
  <si>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</si>
  <si>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</si>
  <si>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</si>
  <si>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</si>
  <si>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</si>
  <si>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</si>
  <si>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</si>
  <si>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</si>
  <si>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</si>
  <si>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</si>
  <si>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</si>
  <si>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</si>
  <si>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</si>
  <si>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</si>
  <si>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</si>
  <si>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</si>
  <si>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</si>
  <si>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</si>
  <si>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</si>
  <si>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</si>
  <si>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</si>
  <si>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</si>
  <si>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</si>
  <si>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</si>
  <si>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</si>
  <si>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</si>
  <si>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</si>
  <si>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</si>
  <si>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</si>
  <si>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</si>
  <si>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</si>
  <si>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</si>
  <si>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</si>
  <si>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</si>
  <si>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</si>
  <si>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</si>
  <si>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</si>
  <si>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</si>
  <si>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</si>
  <si>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</si>
  <si>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</si>
  <si>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</si>
  <si>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</si>
  <si>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</si>
  <si>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</si>
  <si>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</si>
  <si>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</si>
  <si>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</si>
  <si>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</si>
  <si>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</si>
  <si>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</si>
  <si>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</si>
  <si>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</si>
  <si>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</si>
  <si>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</si>
  <si>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</si>
  <si>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</si>
  <si>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</si>
  <si>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</si>
  <si>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</si>
  <si>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</si>
  <si>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</si>
  <si>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</si>
  <si>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</si>
  <si>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</si>
  <si>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</si>
  <si>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</si>
  <si>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</si>
  <si>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</si>
  <si>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</si>
  <si>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</si>
  <si>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</si>
  <si>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</si>
  <si>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</si>
  <si>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</si>
  <si>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</si>
  <si>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</si>
  <si>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</si>
  <si>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</si>
  <si>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</si>
  <si>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</si>
  <si>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</si>
  <si>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</si>
  <si>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</si>
  <si>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</si>
  <si>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</si>
  <si>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</si>
  <si>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</si>
  <si>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</si>
  <si>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</si>
  <si>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</si>
  <si>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</si>
  <si>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</si>
  <si>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</si>
  <si>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</si>
  <si>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</si>
  <si>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</si>
  <si>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</si>
  <si>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</si>
  <si>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</si>
  <si>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</si>
  <si>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</si>
  <si>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</si>
  <si>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</si>
  <si>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</si>
  <si>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</si>
  <si>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</si>
  <si>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</si>
  <si>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</si>
  <si>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</si>
  <si>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</si>
  <si>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</si>
  <si>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</si>
  <si>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</si>
  <si>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</si>
  <si>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</si>
  <si>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</si>
  <si>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</si>
  <si>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</si>
  <si>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</si>
  <si>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</si>
  <si>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</si>
  <si>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</si>
  <si>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</si>
  <si>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</si>
  <si>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</si>
  <si>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</si>
  <si>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</si>
  <si>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</si>
  <si>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</si>
  <si>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</si>
  <si>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</si>
  <si>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</si>
  <si>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</si>
  <si>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</si>
  <si>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</si>
  <si>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</si>
  <si>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</si>
  <si>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</si>
  <si>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</si>
  <si>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</si>
  <si>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</si>
  <si>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</si>
  <si>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</si>
  <si>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</si>
  <si>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</si>
  <si>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</si>
  <si>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</si>
  <si>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</si>
  <si>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</si>
  <si>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</si>
  <si>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</si>
  <si>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</si>
  <si>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</si>
  <si>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</si>
  <si>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</si>
  <si>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</si>
  <si>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</si>
  <si>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</si>
  <si>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</si>
  <si>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</si>
  <si>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</si>
  <si>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</si>
  <si>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</si>
  <si>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</si>
  <si>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</si>
  <si>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</si>
  <si>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</si>
  <si>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</si>
  <si>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</si>
  <si>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</si>
  <si>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</si>
  <si>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</si>
  <si>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</si>
  <si>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</si>
  <si>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</si>
  <si>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</si>
  <si>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</si>
  <si>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</si>
  <si>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</si>
  <si>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</si>
  <si>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</si>
  <si>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</si>
  <si>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</si>
  <si>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</si>
  <si>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</si>
  <si>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</si>
  <si>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</si>
  <si>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</si>
  <si>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</si>
  <si>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</si>
  <si>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</si>
  <si>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</si>
  <si>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</si>
  <si>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</si>
  <si>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</si>
  <si>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</si>
  <si>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</si>
  <si>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</si>
  <si>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</si>
  <si>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</si>
  <si>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</si>
  <si>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</si>
  <si>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</si>
  <si>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</si>
  <si>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</si>
  <si>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</si>
  <si>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</si>
  <si>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</si>
  <si>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</si>
  <si>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</si>
  <si>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</si>
  <si>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</si>
  <si>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</si>
  <si>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</si>
  <si>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</si>
  <si>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</si>
  <si>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</si>
  <si>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</si>
  <si>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</si>
  <si>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</si>
  <si>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</si>
  <si>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</si>
  <si>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</si>
  <si>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</si>
  <si>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</si>
  <si>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</si>
  <si>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</si>
  <si>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</si>
  <si>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</si>
  <si>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</si>
  <si>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</si>
  <si>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</si>
  <si>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</si>
  <si>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</si>
  <si>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</si>
  <si>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</si>
  <si>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</si>
  <si>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</si>
  <si>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</si>
  <si>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</si>
  <si>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</si>
  <si>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</si>
  <si>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</si>
  <si>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</si>
  <si>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</si>
  <si>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</si>
  <si>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</si>
  <si>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</si>
  <si>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</si>
  <si>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</si>
  <si>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</si>
  <si>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</si>
  <si>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</si>
  <si>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</si>
  <si>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</si>
  <si>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</si>
  <si>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</si>
  <si>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</si>
  <si>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</si>
  <si>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</si>
  <si>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</si>
  <si>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</si>
  <si>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</si>
  <si>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</si>
  <si>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</si>
  <si>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</si>
  <si>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</si>
  <si>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</si>
  <si>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</si>
  <si>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</si>
  <si>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</si>
  <si>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</si>
  <si>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</si>
  <si>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</si>
  <si>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</si>
  <si>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</si>
  <si>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</si>
  <si>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</si>
  <si>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</si>
  <si>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</si>
  <si>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</si>
  <si>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</si>
  <si>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</si>
  <si>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</si>
  <si>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</si>
  <si>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</si>
  <si>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</si>
  <si>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</si>
  <si>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</si>
  <si>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</si>
  <si>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</si>
  <si>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</si>
  <si>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</si>
  <si>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</si>
  <si>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</si>
  <si>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</si>
  <si>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</si>
  <si>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</si>
  <si>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</si>
  <si>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</si>
  <si>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</si>
  <si>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</si>
  <si>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</si>
  <si>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</si>
  <si>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</si>
  <si>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</si>
  <si>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</si>
  <si>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</si>
  <si>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</si>
  <si>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</si>
  <si>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</si>
  <si>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</si>
  <si>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</si>
  <si>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</si>
  <si>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</si>
  <si>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</si>
  <si>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</si>
  <si>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</si>
  <si>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</si>
  <si>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</si>
  <si>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</si>
  <si>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</si>
  <si>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</si>
  <si>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</si>
  <si>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</si>
  <si>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</si>
  <si>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</si>
  <si>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</si>
  <si>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</si>
  <si>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</si>
  <si>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</si>
  <si>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</si>
  <si>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</si>
  <si>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</si>
  <si>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</si>
  <si>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</si>
  <si>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</si>
  <si>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</si>
  <si>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</si>
  <si>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</si>
  <si>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</si>
  <si>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</si>
  <si>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</si>
  <si>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</si>
  <si>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</si>
  <si>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</si>
  <si>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</si>
  <si>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</si>
  <si>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</si>
  <si>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</si>
  <si>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</si>
  <si>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</si>
  <si>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</si>
  <si>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</si>
  <si>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</si>
  <si>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</si>
  <si>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</si>
  <si>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</si>
  <si>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</si>
  <si>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</si>
  <si>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</si>
  <si>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</si>
  <si>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</si>
  <si>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</si>
  <si>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</si>
  <si>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</si>
  <si>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</si>
  <si>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</si>
  <si>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</si>
  <si>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</si>
  <si>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</si>
  <si>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</si>
  <si>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</si>
  <si>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</si>
  <si>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</si>
  <si>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</si>
  <si>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</si>
  <si>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</si>
  <si>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</si>
  <si>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</si>
  <si>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</si>
  <si>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</si>
  <si>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</si>
  <si>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</si>
  <si>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</si>
  <si>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</si>
  <si>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</si>
  <si>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</si>
  <si>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</si>
  <si>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</si>
  <si>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</si>
  <si>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</si>
  <si>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</si>
  <si>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</si>
  <si>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</si>
  <si>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</si>
  <si>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</si>
  <si>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</si>
  <si>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</si>
  <si>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</si>
  <si>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</si>
  <si>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</si>
  <si>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</si>
  <si>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</si>
  <si>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</si>
  <si>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</si>
  <si>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</si>
  <si>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</si>
  <si>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</si>
  <si>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</si>
  <si>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</si>
  <si>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</si>
  <si>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</si>
  <si>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</si>
  <si>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</si>
  <si>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</si>
  <si>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</si>
  <si>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</si>
  <si>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</si>
  <si>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</si>
  <si>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</si>
  <si>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</si>
  <si>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</si>
  <si>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</si>
  <si>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</si>
  <si>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</si>
  <si>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</si>
  <si>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</si>
  <si>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</si>
  <si>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</si>
  <si>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</si>
  <si>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</si>
  <si>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</si>
  <si>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</si>
  <si>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</si>
  <si>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</si>
  <si>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</si>
  <si>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</si>
  <si>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</si>
  <si>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</si>
  <si>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</si>
  <si>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</si>
  <si>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</si>
  <si>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</si>
  <si>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</si>
  <si>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</si>
  <si>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</si>
  <si>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</si>
  <si>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</si>
  <si>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</si>
  <si>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</si>
  <si>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</si>
  <si>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</si>
  <si>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</si>
  <si>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</si>
  <si>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</si>
  <si>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</si>
  <si>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</si>
  <si>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</si>
  <si>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</si>
  <si>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</si>
  <si>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</si>
  <si>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</si>
  <si>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</si>
  <si>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</si>
  <si>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</si>
  <si>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</si>
  <si>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</si>
  <si>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</si>
  <si>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</si>
  <si>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</si>
  <si>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</si>
  <si>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</si>
  <si>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</si>
  <si>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</si>
  <si>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</si>
  <si>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</si>
  <si>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</si>
  <si>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</si>
  <si>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</si>
  <si>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</si>
  <si>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</si>
  <si>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</si>
  <si>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</si>
  <si>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</si>
  <si>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</si>
  <si>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</si>
  <si>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</si>
  <si>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</si>
  <si>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</si>
  <si>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</si>
  <si>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</si>
  <si>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</si>
  <si>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</si>
  <si>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</si>
  <si>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</si>
  <si>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</si>
  <si>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</si>
  <si>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</si>
  <si>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</si>
  <si>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</si>
  <si>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</si>
  <si>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</si>
  <si>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</si>
  <si>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</si>
  <si>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</si>
  <si>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</si>
  <si>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</si>
  <si>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</si>
  <si>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</si>
  <si>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</si>
  <si>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</si>
  <si>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</si>
  <si>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</si>
  <si>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</si>
  <si>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</si>
  <si>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</si>
  <si>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</si>
  <si>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</si>
  <si>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</si>
  <si>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</si>
  <si>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</si>
  <si>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</si>
  <si>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</si>
  <si>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</si>
  <si>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</si>
  <si>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</si>
  <si>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</si>
  <si>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</si>
  <si>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</si>
  <si>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</si>
  <si>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</si>
  <si>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</si>
  <si>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</si>
  <si>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</si>
  <si>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</si>
  <si>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</si>
  <si>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</si>
  <si>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</si>
  <si>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</si>
  <si>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</si>
  <si>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</si>
  <si>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</si>
  <si>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</si>
  <si>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</si>
  <si>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</si>
  <si>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</si>
  <si>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</si>
  <si>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</si>
  <si>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</si>
  <si>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</si>
  <si>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</si>
  <si>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</si>
  <si>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</si>
  <si>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</si>
  <si>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</si>
  <si>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</si>
  <si>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</si>
  <si>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</si>
  <si>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</si>
  <si>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</si>
  <si>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</si>
  <si>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</si>
  <si>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</si>
  <si>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</si>
  <si>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</si>
  <si>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</si>
  <si>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</si>
  <si>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</si>
  <si>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</si>
  <si>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</si>
  <si>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</si>
  <si>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</si>
  <si>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</si>
  <si>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</si>
  <si>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</si>
  <si>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</si>
  <si>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</si>
  <si>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</si>
  <si>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</si>
  <si>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</si>
  <si>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</si>
  <si>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</si>
  <si>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</si>
  <si>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</si>
  <si>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</si>
  <si>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</si>
  <si>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</si>
  <si>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</si>
  <si>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</si>
  <si>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</si>
  <si>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</si>
  <si>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</si>
  <si>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</si>
  <si>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</si>
  <si>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</si>
  <si>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</si>
  <si>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</si>
  <si>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</si>
  <si>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</si>
  <si>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</si>
  <si>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</si>
  <si>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</si>
  <si>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</si>
  <si>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</si>
  <si>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</si>
  <si>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</si>
  <si>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</si>
  <si>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</si>
  <si>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</si>
  <si>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</si>
  <si>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</si>
  <si>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</si>
  <si>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</si>
  <si>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</si>
  <si>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</si>
  <si>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</si>
  <si>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</si>
  <si>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</si>
  <si>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</si>
  <si>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</si>
  <si>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</si>
  <si>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</si>
  <si>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</si>
  <si>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</si>
  <si>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</si>
  <si>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</si>
  <si>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</si>
  <si>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</si>
  <si>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</si>
  <si>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</si>
  <si>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</si>
  <si>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</si>
  <si>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</si>
  <si>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</si>
  <si>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</si>
  <si>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</si>
  <si>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</si>
  <si>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</si>
  <si>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</si>
  <si>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</si>
  <si>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</si>
  <si>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</si>
  <si>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</si>
  <si>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</si>
  <si>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</si>
  <si>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</si>
  <si>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</si>
  <si>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</si>
  <si>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</si>
  <si>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</si>
  <si>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</si>
  <si>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</si>
  <si>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</si>
  <si>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</si>
  <si>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</si>
  <si>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</si>
  <si>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</si>
  <si>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</si>
  <si>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</si>
  <si>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</si>
  <si>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</si>
  <si>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</si>
  <si>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</si>
  <si>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</si>
  <si>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</si>
  <si>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</si>
  <si>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</si>
  <si>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</si>
  <si>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</si>
  <si>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</si>
  <si>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</si>
  <si>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</si>
  <si>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</si>
  <si>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</si>
  <si>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</si>
  <si>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</si>
  <si>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</si>
  <si>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</si>
  <si>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</si>
  <si>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</si>
  <si>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</si>
  <si>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</si>
  <si>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</si>
  <si>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</si>
  <si>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</si>
  <si>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</si>
  <si>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</si>
  <si>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</si>
  <si>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</si>
  <si>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</si>
  <si>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</si>
  <si>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</si>
  <si>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</si>
  <si>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</si>
  <si>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</si>
  <si>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</si>
  <si>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</si>
  <si>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</si>
  <si>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</si>
  <si>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</si>
  <si>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</si>
  <si>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</si>
  <si>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</si>
  <si>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</si>
  <si>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</si>
  <si>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</si>
  <si>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</si>
  <si>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</si>
  <si>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</si>
  <si>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</si>
  <si>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</si>
  <si>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</si>
  <si>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</si>
  <si>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</si>
  <si>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</si>
  <si>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</si>
  <si>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</si>
  <si>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</si>
  <si>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</si>
  <si>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</si>
  <si>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</si>
  <si>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</si>
  <si>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</si>
  <si>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</si>
  <si>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</si>
  <si>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</si>
  <si>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</si>
  <si>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</si>
  <si>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</si>
  <si>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</si>
  <si>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</si>
  <si>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</si>
  <si>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</si>
  <si>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</si>
  <si>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</si>
  <si>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</si>
  <si>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</si>
  <si>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</si>
  <si>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</si>
  <si>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</si>
  <si>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</si>
  <si>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</si>
  <si>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</si>
  <si>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</si>
  <si>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</si>
  <si>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</si>
  <si>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</si>
  <si>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</si>
  <si>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</si>
  <si>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</si>
  <si>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</si>
  <si>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</si>
  <si>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</si>
  <si>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</si>
  <si>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</si>
  <si>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</si>
  <si>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</si>
  <si>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</si>
  <si>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</si>
  <si>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</si>
  <si>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</si>
  <si>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</si>
  <si>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</si>
  <si>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</si>
  <si>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</si>
  <si>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</si>
  <si>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</si>
  <si>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</si>
  <si>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</si>
  <si>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</si>
  <si>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</si>
  <si>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</si>
  <si>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</si>
  <si>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</si>
  <si>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</si>
  <si>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</si>
  <si>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</si>
  <si>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</si>
  <si>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</si>
  <si>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</si>
  <si>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</si>
  <si>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</si>
  <si>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</si>
  <si>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</si>
  <si>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</si>
  <si>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</si>
  <si>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</si>
  <si>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</si>
  <si>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</si>
  <si>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</si>
  <si>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</si>
  <si>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</si>
  <si>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</si>
  <si>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</si>
  <si>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</si>
  <si>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</si>
  <si>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</si>
  <si>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</si>
  <si>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</si>
  <si>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</si>
  <si>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</si>
  <si>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</si>
  <si>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</si>
  <si>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</si>
  <si>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</si>
  <si>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</si>
  <si>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</si>
  <si>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</si>
  <si>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</si>
  <si>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</si>
  <si>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</si>
  <si>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</si>
  <si>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</si>
  <si>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</si>
  <si>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</si>
  <si>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</si>
  <si>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</si>
  <si>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</si>
  <si>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</si>
  <si>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</si>
  <si>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</si>
  <si>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</si>
  <si>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</si>
  <si>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</si>
  <si>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</si>
  <si>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</si>
  <si>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</si>
  <si>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</si>
  <si>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</si>
  <si>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</si>
  <si>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</si>
  <si>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</si>
  <si>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</si>
  <si>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</si>
  <si>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</si>
  <si>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</si>
  <si>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</si>
  <si>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</si>
  <si>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</si>
  <si>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</si>
  <si>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</si>
  <si>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</si>
  <si>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</si>
  <si>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</si>
  <si>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</si>
  <si>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</si>
  <si>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</si>
  <si>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</si>
  <si>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</si>
  <si>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</si>
  <si>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</si>
  <si>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</si>
  <si>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</si>
  <si>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</si>
  <si>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</si>
  <si>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</si>
  <si>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</si>
  <si>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</si>
  <si>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</si>
  <si>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</si>
  <si>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</si>
  <si>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</si>
  <si>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</si>
  <si>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</si>
  <si>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</si>
  <si>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</si>
  <si>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</si>
  <si>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</si>
  <si>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</si>
  <si>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</si>
  <si>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</si>
  <si>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</si>
  <si>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</si>
  <si>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</si>
  <si>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</si>
  <si>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</si>
  <si>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</si>
  <si>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</si>
  <si>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</si>
  <si>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</si>
  <si>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</si>
  <si>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</si>
  <si>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</si>
  <si>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</si>
  <si>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</si>
  <si>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</si>
  <si>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</si>
  <si>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</si>
  <si>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</si>
  <si>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</si>
  <si>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</si>
  <si>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</si>
  <si>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</si>
  <si>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</si>
  <si>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</si>
  <si>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</si>
  <si>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</si>
  <si>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</si>
  <si>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</si>
  <si>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</si>
  <si>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</si>
  <si>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</si>
  <si>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</si>
  <si>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</si>
  <si>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</si>
  <si>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</si>
  <si>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</si>
  <si>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</si>
  <si>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</si>
  <si>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</si>
  <si>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</si>
  <si>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</si>
  <si>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</si>
  <si>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</si>
  <si>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</si>
  <si>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</si>
  <si>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</si>
  <si>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</si>
  <si>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</si>
  <si>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</si>
  <si>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</si>
  <si>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</si>
  <si>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</si>
  <si>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</si>
  <si>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</si>
  <si>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</si>
  <si>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</si>
  <si>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</si>
  <si>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</si>
  <si>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</si>
  <si>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</si>
  <si>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</si>
  <si>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</si>
  <si>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</si>
  <si>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</si>
  <si>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</si>
  <si>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</si>
  <si>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</si>
  <si>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</si>
  <si>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</si>
  <si>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</si>
  <si>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</si>
  <si>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</si>
  <si>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</si>
  <si>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</si>
  <si>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</si>
  <si>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</si>
  <si>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</si>
  <si>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</si>
  <si>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</si>
  <si>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</si>
  <si>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</si>
  <si>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</si>
  <si>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</si>
  <si>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</si>
  <si>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</si>
  <si>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</si>
  <si>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</si>
  <si>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</si>
  <si>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</si>
  <si>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</si>
  <si>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</si>
  <si>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</si>
  <si>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</si>
  <si>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</si>
  <si>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</si>
  <si>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</si>
  <si>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</si>
  <si>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</si>
  <si>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</si>
  <si>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</si>
  <si>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</si>
  <si>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</si>
  <si>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</si>
  <si>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</si>
  <si>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</si>
  <si>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</si>
  <si>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</si>
  <si>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</si>
  <si>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</si>
  <si>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</si>
  <si>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</si>
  <si>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</si>
  <si>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</si>
  <si>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</si>
  <si>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</si>
  <si>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</si>
  <si>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</si>
  <si>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</si>
  <si>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</si>
  <si>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</si>
  <si>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</si>
  <si>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</si>
  <si>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</si>
  <si>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</si>
  <si>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</si>
  <si>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</si>
  <si>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</si>
  <si>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</si>
  <si>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</si>
  <si>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</si>
  <si>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</si>
  <si>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</si>
  <si>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</si>
  <si>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</si>
  <si>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</si>
  <si>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</si>
  <si>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</si>
  <si>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</si>
  <si>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</si>
  <si>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</si>
  <si>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</si>
  <si>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</si>
  <si>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</si>
  <si>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</si>
  <si>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</si>
  <si>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</si>
  <si>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</si>
  <si>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</si>
  <si>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</si>
  <si>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</si>
  <si>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</si>
  <si>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</si>
  <si>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</si>
  <si>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</si>
  <si>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</si>
  <si>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</si>
  <si>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</si>
  <si>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</si>
  <si>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</si>
  <si>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</si>
  <si>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</si>
  <si>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</si>
  <si>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</si>
  <si>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</si>
  <si>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</si>
  <si>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</si>
  <si>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</si>
  <si>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</si>
  <si>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</si>
  <si>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</si>
  <si>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</si>
  <si>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</si>
  <si>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</si>
  <si>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</si>
  <si>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</si>
  <si>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</si>
  <si>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</si>
  <si>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</si>
  <si>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</si>
  <si>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</si>
  <si>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</si>
  <si>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</si>
  <si>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</si>
  <si>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</si>
  <si>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</si>
  <si>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</si>
  <si>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</si>
  <si>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</si>
  <si>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</si>
  <si>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</si>
  <si>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</si>
  <si>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</si>
  <si>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</si>
  <si>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</si>
  <si>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</si>
  <si>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</si>
  <si>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</si>
  <si>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</si>
  <si>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</si>
  <si>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</si>
  <si>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</si>
  <si>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</si>
  <si>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</si>
  <si>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</si>
  <si>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</si>
  <si>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</si>
  <si>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</si>
  <si>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</si>
  <si>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</si>
  <si>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</si>
  <si>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</si>
  <si>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</si>
  <si>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</si>
  <si>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</si>
  <si>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</si>
  <si>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</si>
  <si>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</si>
  <si>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</si>
  <si>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</si>
  <si>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</si>
  <si>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</si>
  <si>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</si>
  <si>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</si>
  <si>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</si>
  <si>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</si>
  <si>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</si>
  <si>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</si>
  <si>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</si>
  <si>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</si>
  <si>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</si>
  <si>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</si>
  <si>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</si>
  <si>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</si>
  <si>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</si>
  <si>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</si>
  <si>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</si>
  <si>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</si>
  <si>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</si>
  <si>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</si>
  <si>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</si>
  <si>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</si>
  <si>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</si>
  <si>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</si>
  <si>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</si>
  <si>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</si>
  <si>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</si>
  <si>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</si>
  <si>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</si>
  <si>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</si>
  <si>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</si>
  <si>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</si>
  <si>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</si>
  <si>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</si>
  <si>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</si>
  <si>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</si>
  <si>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</si>
  <si>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</si>
  <si>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</si>
  <si>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</si>
  <si>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</si>
  <si>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</si>
  <si>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</si>
  <si>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</si>
  <si>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</si>
  <si>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</si>
  <si>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</si>
  <si>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</si>
  <si>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</si>
  <si>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</si>
  <si>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</si>
  <si>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</si>
  <si>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</si>
  <si>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</si>
  <si>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</si>
  <si>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</si>
  <si>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</si>
  <si>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</si>
  <si>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</si>
  <si>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</si>
  <si>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</si>
  <si>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</si>
  <si>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</si>
  <si>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</si>
  <si>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</si>
  <si>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</si>
  <si>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</si>
  <si>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</si>
  <si>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</si>
  <si>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</si>
  <si>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</si>
  <si>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</si>
  <si>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</si>
  <si>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</si>
  <si>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</si>
  <si>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</si>
  <si>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</si>
  <si>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</si>
  <si>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</si>
  <si>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</si>
  <si>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</si>
  <si>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</si>
  <si>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</si>
  <si>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</si>
  <si>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</si>
  <si>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</si>
  <si>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</si>
  <si>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</si>
  <si>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</si>
  <si>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</si>
  <si>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</si>
  <si>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</si>
  <si>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</si>
  <si>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</si>
  <si>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</si>
  <si>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</si>
  <si>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</si>
  <si>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</si>
  <si>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</si>
  <si>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</si>
  <si>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</si>
  <si>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</si>
  <si>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</si>
  <si>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</si>
  <si>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</si>
  <si>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</si>
  <si>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</si>
  <si>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</si>
  <si>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</si>
  <si>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</si>
  <si>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</si>
  <si>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</si>
  <si>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</si>
  <si>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</si>
  <si>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</si>
  <si>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</si>
  <si>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</si>
  <si>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</si>
  <si>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</si>
  <si>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</si>
  <si>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</si>
  <si>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</si>
  <si>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</si>
  <si>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</si>
  <si>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</si>
  <si>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</si>
  <si>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</si>
  <si>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</si>
  <si>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</si>
  <si>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</si>
  <si>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</si>
  <si>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</si>
  <si>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</si>
  <si>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</si>
  <si>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</si>
  <si>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</si>
  <si>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</si>
  <si>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</si>
  <si>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</si>
  <si>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</si>
  <si>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</si>
  <si>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</si>
  <si>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</si>
  <si>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</si>
  <si>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</si>
  <si>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</si>
  <si>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</si>
  <si>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</si>
  <si>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</si>
  <si>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</si>
  <si>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</si>
  <si>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</si>
  <si>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</si>
  <si>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</si>
  <si>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</si>
  <si>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</si>
  <si>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</si>
  <si>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</si>
  <si>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</si>
  <si>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</si>
  <si>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</si>
  <si>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</si>
  <si>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</si>
  <si>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</si>
  <si>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</si>
  <si>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</si>
  <si>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</si>
  <si>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</si>
  <si>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</si>
  <si>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</si>
  <si>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</si>
  <si>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</si>
  <si>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</si>
  <si>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</si>
  <si>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</si>
  <si>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</si>
  <si>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</si>
  <si>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</si>
  <si>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</si>
  <si>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</si>
  <si>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</si>
  <si>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</si>
  <si>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</si>
  <si>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</si>
  <si>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</si>
  <si>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</si>
  <si>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</si>
  <si>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</si>
  <si>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</si>
  <si>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</si>
  <si>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</si>
  <si>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</si>
  <si>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</si>
  <si>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</si>
  <si>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</si>
  <si>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</si>
  <si>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</si>
  <si>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</si>
  <si>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</si>
  <si>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</si>
  <si>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</si>
  <si>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</si>
  <si>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</si>
  <si>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</si>
  <si>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</si>
  <si>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</si>
  <si>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</si>
  <si>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</si>
  <si>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</si>
  <si>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</si>
  <si>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</si>
  <si>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</si>
  <si>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</si>
  <si>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</si>
  <si>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</si>
  <si>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</si>
  <si>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</si>
  <si>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</si>
  <si>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</si>
  <si>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</si>
  <si>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</si>
  <si>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</si>
  <si>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</si>
  <si>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</si>
  <si>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</si>
  <si>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</si>
  <si>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</si>
  <si>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</si>
  <si>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</si>
  <si>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</si>
  <si>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</si>
  <si>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</si>
  <si>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</si>
  <si>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</si>
  <si>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</si>
  <si>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</si>
  <si>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</si>
  <si>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</si>
  <si>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</si>
  <si>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</si>
  <si>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</si>
  <si>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</si>
  <si>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</si>
  <si>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</si>
  <si>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</si>
  <si>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</si>
  <si>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</si>
  <si>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</si>
  <si>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</si>
  <si>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</si>
  <si>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</si>
  <si>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</si>
  <si>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</si>
  <si>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</si>
  <si>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</si>
  <si>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</si>
  <si>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</si>
  <si>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</si>
  <si>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</si>
  <si>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</si>
  <si>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</si>
  <si>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</si>
  <si>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</si>
  <si>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</si>
  <si>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</si>
  <si>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</si>
  <si>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</si>
  <si>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</si>
  <si>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</si>
  <si>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</si>
  <si>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</si>
  <si>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</si>
  <si>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</si>
  <si>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</si>
  <si>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</si>
  <si>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</si>
  <si>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</si>
  <si>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</si>
  <si>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</si>
  <si>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</si>
  <si>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</si>
  <si>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</si>
  <si>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</si>
  <si>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</si>
  <si>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</si>
  <si>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</si>
  <si>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</si>
  <si>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</si>
  <si>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</si>
  <si>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</si>
  <si>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</si>
  <si>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</si>
  <si>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</si>
  <si>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</si>
  <si>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</si>
  <si>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</si>
  <si>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</si>
  <si>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</si>
  <si>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</si>
  <si>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</si>
  <si>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</si>
  <si>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</si>
  <si>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</si>
  <si>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</si>
  <si>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</si>
  <si>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</si>
  <si>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</si>
  <si>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</si>
  <si>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</si>
  <si>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</si>
  <si>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</si>
  <si>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</si>
  <si>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</si>
  <si>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</si>
  <si>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</si>
  <si>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</si>
  <si>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</si>
  <si>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</si>
  <si>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</si>
  <si>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</si>
  <si>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</si>
  <si>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</si>
  <si>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</si>
  <si>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</si>
  <si>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</si>
  <si>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</si>
  <si>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</si>
  <si>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</si>
  <si>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</si>
  <si>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</si>
  <si>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</si>
  <si>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</si>
  <si>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</si>
  <si>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</si>
  <si>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</si>
  <si>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</si>
  <si>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</si>
  <si>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</si>
  <si>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</si>
  <si>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</si>
  <si>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</si>
  <si>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</si>
  <si>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</si>
  <si>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</si>
  <si>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</si>
  <si>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</si>
  <si>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</si>
  <si>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</si>
  <si>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</si>
  <si>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</si>
  <si>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</si>
  <si>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</si>
  <si>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</si>
  <si>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</si>
  <si>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</si>
  <si>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</si>
  <si>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</si>
  <si>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</si>
  <si>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</si>
  <si>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</si>
  <si>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</si>
  <si>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</si>
  <si>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</si>
  <si>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</si>
  <si>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</si>
  <si>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</si>
  <si>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</si>
  <si>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</si>
  <si>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</si>
  <si>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</si>
  <si>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</si>
  <si>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</si>
  <si>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</si>
  <si>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</si>
  <si>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</si>
  <si>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</si>
  <si>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</si>
  <si>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</si>
  <si>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</si>
  <si>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</si>
  <si>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</si>
  <si>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</si>
  <si>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</si>
  <si>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</si>
  <si>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</si>
  <si>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</si>
  <si>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</si>
  <si>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</si>
  <si>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</si>
  <si>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</si>
  <si>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</si>
  <si>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</si>
  <si>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</si>
  <si>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</si>
  <si>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</si>
  <si>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</si>
  <si>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</si>
  <si>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</si>
  <si>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</si>
  <si>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</si>
  <si>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</si>
  <si>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</si>
  <si>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</si>
  <si>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</si>
  <si>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</si>
  <si>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</si>
  <si>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</si>
  <si>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</si>
  <si>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</si>
  <si>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</si>
  <si>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</si>
  <si>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</si>
  <si>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</si>
  <si>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</si>
  <si>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</si>
  <si>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</si>
  <si>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</si>
  <si>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</si>
  <si>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</si>
  <si>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</si>
  <si>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</si>
  <si>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</si>
  <si>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</si>
  <si>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</si>
  <si>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</si>
  <si>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</si>
  <si>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</si>
  <si>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</si>
  <si>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</si>
  <si>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</si>
  <si>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</si>
  <si>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</si>
  <si>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</si>
  <si>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</si>
  <si>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</si>
  <si>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</si>
  <si>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</si>
  <si>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</si>
  <si>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</si>
  <si>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</si>
  <si>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</si>
  <si>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</si>
  <si>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</si>
  <si>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</si>
  <si>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</si>
  <si>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</si>
  <si>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</si>
  <si>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</si>
  <si>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</si>
  <si>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</si>
  <si>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</si>
  <si>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</si>
  <si>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</si>
  <si>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</si>
  <si>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</si>
  <si>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</si>
  <si>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</si>
  <si>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</si>
  <si>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</si>
  <si>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</si>
  <si>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</si>
  <si>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</si>
  <si>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</si>
  <si>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</si>
  <si>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</si>
  <si>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</si>
  <si>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</si>
  <si>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</si>
  <si>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</si>
  <si>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</si>
  <si>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</si>
  <si>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</si>
  <si>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</si>
  <si>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</si>
  <si>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</si>
  <si>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</si>
  <si>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</si>
  <si>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</si>
  <si>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</si>
  <si>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</si>
  <si>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</si>
  <si>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</si>
  <si>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</si>
  <si>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</si>
  <si>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</si>
  <si>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</si>
  <si>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</si>
  <si>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</si>
  <si>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</si>
  <si>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</si>
  <si>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</si>
  <si>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</si>
  <si>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</si>
  <si>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</si>
  <si>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</si>
  <si>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</si>
  <si>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</si>
  <si>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</si>
  <si>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</si>
  <si>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</si>
  <si>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</si>
  <si>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</si>
  <si>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</si>
  <si>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</si>
  <si>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</si>
  <si>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</si>
  <si>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</si>
  <si>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</si>
  <si>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</si>
  <si>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</si>
  <si>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</si>
  <si>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</si>
  <si>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</si>
  <si>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</si>
  <si>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</si>
  <si>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</si>
  <si>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</si>
  <si>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</si>
  <si>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</si>
  <si>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</si>
  <si>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</si>
  <si>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</si>
  <si>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</si>
  <si>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</si>
  <si>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</si>
  <si>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</si>
  <si>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</si>
  <si>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</si>
  <si>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</si>
  <si>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</si>
  <si>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</si>
  <si>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</si>
  <si>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</si>
  <si>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</si>
  <si>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</si>
  <si>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</si>
  <si>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</si>
  <si>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</si>
  <si>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</si>
  <si>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</si>
  <si>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</si>
  <si>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</si>
  <si>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</si>
  <si>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</si>
  <si>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</si>
  <si>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</si>
  <si>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</si>
  <si>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</si>
  <si>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</si>
  <si>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</si>
  <si>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</si>
  <si>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</si>
  <si>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</si>
  <si>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</si>
  <si>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</si>
  <si>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</si>
  <si>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</si>
  <si>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</si>
  <si>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</si>
  <si>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</si>
  <si>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</si>
  <si>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</si>
  <si>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</si>
  <si>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</si>
  <si>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</si>
  <si>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</si>
  <si>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</si>
  <si>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</si>
  <si>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</si>
  <si>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</si>
  <si>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</si>
  <si>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</si>
  <si>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</si>
  <si>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</si>
  <si>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</si>
  <si>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</si>
  <si>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</si>
  <si>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</si>
  <si>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</si>
  <si>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</si>
  <si>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</si>
  <si>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</si>
  <si>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</si>
  <si>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</si>
  <si>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</si>
  <si>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</si>
  <si>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</si>
  <si>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</si>
  <si>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</si>
  <si>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</si>
  <si>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</si>
  <si>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</si>
  <si>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</si>
  <si>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</si>
  <si>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</si>
  <si>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</si>
  <si>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</si>
  <si>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</si>
  <si>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</si>
  <si>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</si>
  <si>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</si>
  <si>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</si>
  <si>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</si>
  <si>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</si>
  <si>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</si>
  <si>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</si>
  <si>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</si>
  <si>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</si>
  <si>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</si>
  <si>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</si>
  <si>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</si>
  <si>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</si>
  <si>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</si>
  <si>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</si>
  <si>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</si>
  <si>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</si>
  <si>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</si>
  <si>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</si>
  <si>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</si>
  <si>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</si>
  <si>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</si>
  <si>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</si>
  <si>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</si>
  <si>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</si>
  <si>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</si>
  <si>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</si>
  <si>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</si>
  <si>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</si>
  <si>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</si>
  <si>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</si>
  <si>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</si>
  <si>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</si>
  <si>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</si>
  <si>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</si>
  <si>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</si>
  <si>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</si>
  <si>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</si>
  <si>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</si>
  <si>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</si>
  <si>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</si>
  <si>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</si>
  <si>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</si>
  <si>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</si>
  <si>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</si>
  <si>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</si>
  <si>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</si>
  <si>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</si>
  <si>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</si>
  <si>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</si>
  <si>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</si>
  <si>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</si>
  <si>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</si>
  <si>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</si>
  <si>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</si>
  <si>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</si>
  <si>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</si>
  <si>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</si>
  <si>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</si>
  <si>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</si>
  <si>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</si>
  <si>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</si>
  <si>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</si>
  <si>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</si>
  <si>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</si>
  <si>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</si>
  <si>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</si>
  <si>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</si>
  <si>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</si>
  <si>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</si>
  <si>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</si>
  <si>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</si>
  <si>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</si>
  <si>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</si>
  <si>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</si>
  <si>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</si>
  <si>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</si>
  <si>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</si>
  <si>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</si>
  <si>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</si>
  <si>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</si>
  <si>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</si>
  <si>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</si>
  <si>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</si>
  <si>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</si>
  <si>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</si>
  <si>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</si>
  <si>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</si>
  <si>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</si>
  <si>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</si>
  <si>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</si>
  <si>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</si>
  <si>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</si>
  <si>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</si>
  <si>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</si>
  <si>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</si>
  <si>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</si>
  <si>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</si>
  <si>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</si>
  <si>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</si>
  <si>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</si>
  <si>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</si>
  <si>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</si>
  <si>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</si>
  <si>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</si>
  <si>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</si>
  <si>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</si>
  <si>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</si>
  <si>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</si>
  <si>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</si>
  <si>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</si>
  <si>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</si>
  <si>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</si>
  <si>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</si>
  <si>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</si>
  <si>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</si>
  <si>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</si>
  <si>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</si>
  <si>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</si>
  <si>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</si>
  <si>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</si>
  <si>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</si>
  <si>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</si>
  <si>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</si>
  <si>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</si>
  <si>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</si>
  <si>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</si>
  <si>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</si>
  <si>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</si>
  <si>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</si>
  <si>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</si>
  <si>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</si>
  <si>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</si>
  <si>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</si>
  <si>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</si>
  <si>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</si>
  <si>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</si>
  <si>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</si>
  <si>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</si>
  <si>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</si>
  <si>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</si>
  <si>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</si>
  <si>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</si>
  <si>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</si>
  <si>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</si>
  <si>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</si>
  <si>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</si>
  <si>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</si>
  <si>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</si>
  <si>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</si>
  <si>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</si>
  <si>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</si>
  <si>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</si>
  <si>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</si>
  <si>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</si>
  <si>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</si>
  <si>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</si>
  <si>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</si>
  <si>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</si>
  <si>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</si>
  <si>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</si>
  <si>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</si>
  <si>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</si>
  <si>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</si>
  <si>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</si>
  <si>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</si>
  <si>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</si>
  <si>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</si>
  <si>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</si>
  <si>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</si>
  <si>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</si>
  <si>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</si>
  <si>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</si>
  <si>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</si>
  <si>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</si>
  <si>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</si>
  <si>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</si>
  <si>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</si>
  <si>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</si>
  <si>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</si>
  <si>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</si>
  <si>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</si>
  <si>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</si>
  <si>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</si>
  <si>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</si>
  <si>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</si>
  <si>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</si>
  <si>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</si>
  <si>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</si>
  <si>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</si>
  <si>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</si>
  <si>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</si>
  <si>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</si>
  <si>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</si>
  <si>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</si>
  <si>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</si>
  <si>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</si>
  <si>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</si>
  <si>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</si>
  <si>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</si>
  <si>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</si>
  <si>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</si>
  <si>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</si>
  <si>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</si>
  <si>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</si>
  <si>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</si>
  <si>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</si>
  <si>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</si>
  <si>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</si>
  <si>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</si>
  <si>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</si>
  <si>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</si>
  <si>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</si>
  <si>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</si>
  <si>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</si>
  <si>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</si>
  <si>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</si>
  <si>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</si>
  <si>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</si>
  <si>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</si>
  <si>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</si>
  <si>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</si>
  <si>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</si>
  <si>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</si>
  <si>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</si>
  <si>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</si>
  <si>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</si>
  <si>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</si>
  <si>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</si>
  <si>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</si>
  <si>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</si>
  <si>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</si>
  <si>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</si>
  <si>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</si>
  <si>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</si>
  <si>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</si>
  <si>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</si>
  <si>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</si>
  <si>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</si>
  <si>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</si>
  <si>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</si>
  <si>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</si>
  <si>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</si>
  <si>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</si>
  <si>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</si>
  <si>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</si>
  <si>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</si>
  <si>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</si>
  <si>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</si>
  <si>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</si>
  <si>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</si>
  <si>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</si>
  <si>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</si>
  <si>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</si>
  <si>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</si>
  <si>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</si>
  <si>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</si>
  <si>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</si>
  <si>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</si>
  <si>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</si>
  <si>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</si>
  <si>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</si>
  <si>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</si>
  <si>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</si>
  <si>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</si>
  <si>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</si>
  <si>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</si>
  <si>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</si>
  <si>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</si>
  <si>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</si>
  <si>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</si>
  <si>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</si>
  <si>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</si>
  <si>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</si>
  <si>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</si>
  <si>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</si>
  <si>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</si>
  <si>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</si>
  <si>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</si>
  <si>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</si>
  <si>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</si>
  <si>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</si>
  <si>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</si>
  <si>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</si>
  <si>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</si>
  <si>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</si>
  <si>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</si>
  <si>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</si>
  <si>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</si>
  <si>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</si>
  <si>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</si>
  <si>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</si>
  <si>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</si>
  <si>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</si>
  <si>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</si>
  <si>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</si>
  <si>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</si>
  <si>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</si>
  <si>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</si>
  <si>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</si>
  <si>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</si>
  <si>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</si>
  <si>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</si>
  <si>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</si>
  <si>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</si>
  <si>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</si>
  <si>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</si>
  <si>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</si>
  <si>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</si>
  <si>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</si>
  <si>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</si>
  <si>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</si>
  <si>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</si>
  <si>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</si>
  <si>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</si>
  <si>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</si>
  <si>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</si>
  <si>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</si>
  <si>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</si>
  <si>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</si>
  <si>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</si>
  <si>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</si>
  <si>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</si>
  <si>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</si>
  <si>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</si>
  <si>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</si>
  <si>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</si>
  <si>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</si>
  <si>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</si>
  <si>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</si>
  <si>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</si>
  <si>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</si>
  <si>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</si>
  <si>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</si>
  <si>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</si>
  <si>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</si>
  <si>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</si>
  <si>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</si>
  <si>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</si>
  <si>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</si>
  <si>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</si>
  <si>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</si>
  <si>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</si>
  <si>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</si>
  <si>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</si>
  <si>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</si>
  <si>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</si>
  <si>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</si>
  <si>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</si>
  <si>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</si>
  <si>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</si>
  <si>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</si>
  <si>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</si>
  <si>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</si>
  <si>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</si>
  <si>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</si>
  <si>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</si>
  <si>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</si>
  <si>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</si>
  <si>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</si>
  <si>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</si>
  <si>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</si>
  <si>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</si>
  <si>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</si>
  <si>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</si>
  <si>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</si>
  <si>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</si>
  <si>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</si>
  <si>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</si>
  <si>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</si>
  <si>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</si>
  <si>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</si>
  <si>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</si>
  <si>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</si>
  <si>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</si>
  <si>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</si>
  <si>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</si>
  <si>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</si>
  <si>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</si>
  <si>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</si>
  <si>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</si>
  <si>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</si>
  <si>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</si>
  <si>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</si>
  <si>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</si>
  <si>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</si>
  <si>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</si>
  <si>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</si>
  <si>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</si>
  <si>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</si>
  <si>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</si>
  <si>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</si>
  <si>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</si>
  <si>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</si>
  <si>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</si>
  <si>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</si>
  <si>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</si>
  <si>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</si>
  <si>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</si>
  <si>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</si>
  <si>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</si>
  <si>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</si>
  <si>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</si>
  <si>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</si>
  <si>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</si>
  <si>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</si>
  <si>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</si>
  <si>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</si>
  <si>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</si>
  <si>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</si>
  <si>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</si>
  <si>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</si>
  <si>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</si>
  <si>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</si>
  <si>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</si>
  <si>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</si>
  <si>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</si>
  <si>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</si>
  <si>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</si>
  <si>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</si>
  <si>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</si>
  <si>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</si>
  <si>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</si>
  <si>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</si>
  <si>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</si>
  <si>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</si>
  <si>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</si>
  <si>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</si>
  <si>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</si>
  <si>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</si>
  <si>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</si>
  <si>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</si>
  <si>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</si>
  <si>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</si>
  <si>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</si>
  <si>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</si>
  <si>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</si>
  <si>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</si>
  <si>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</si>
  <si>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</si>
  <si>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</si>
  <si>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</si>
  <si>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</si>
  <si>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</si>
  <si>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</si>
  <si>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</si>
  <si>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</si>
  <si>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</si>
  <si>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</si>
  <si>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</si>
  <si>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</si>
  <si>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</si>
  <si>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</si>
  <si>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</si>
  <si>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</si>
  <si>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</si>
  <si>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</si>
  <si>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</si>
  <si>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</si>
  <si>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</si>
  <si>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</si>
  <si>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</si>
  <si>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</si>
  <si>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</si>
  <si>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</si>
  <si>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</si>
  <si>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</si>
  <si>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</si>
  <si>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</si>
  <si>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</si>
  <si>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</si>
  <si>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</si>
  <si>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</si>
  <si>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</si>
  <si>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</si>
  <si>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</si>
  <si>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</si>
  <si>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</si>
  <si>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</si>
  <si>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</si>
  <si>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</si>
  <si>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</si>
  <si>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</si>
  <si>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</si>
  <si>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</si>
  <si>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</si>
  <si>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</si>
  <si>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</si>
  <si>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</si>
  <si>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</si>
  <si>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</si>
  <si>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</si>
  <si>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</si>
  <si>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</si>
  <si>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</si>
  <si>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</si>
  <si>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</si>
  <si>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</si>
  <si>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</si>
  <si>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</si>
  <si>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</si>
  <si>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</si>
  <si>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</si>
  <si>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</si>
  <si>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</si>
  <si>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</si>
  <si>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</si>
  <si>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</si>
  <si>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</si>
  <si>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</si>
  <si>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</si>
  <si>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</si>
  <si>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</si>
  <si>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</si>
  <si>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</si>
  <si>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</si>
  <si>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</si>
  <si>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</si>
  <si>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</si>
  <si>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</si>
  <si>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</si>
  <si>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</si>
  <si>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</si>
  <si>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</si>
  <si>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</si>
  <si>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</si>
  <si>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</si>
  <si>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</si>
  <si>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</si>
  <si>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</si>
  <si>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</si>
  <si>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</si>
  <si>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</si>
  <si>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</si>
  <si>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</si>
  <si>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</si>
  <si>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</si>
  <si>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</si>
  <si>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</si>
  <si>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</si>
  <si>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</si>
  <si>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</si>
  <si>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</si>
  <si>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</si>
  <si>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</si>
  <si>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</si>
  <si>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</si>
  <si>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</si>
  <si>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</si>
  <si>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</si>
  <si>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</si>
  <si>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</si>
  <si>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</si>
  <si>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</si>
  <si>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</si>
  <si>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</si>
  <si>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</si>
  <si>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</si>
  <si>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</si>
  <si>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</si>
  <si>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</si>
  <si>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</si>
  <si>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</si>
  <si>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</si>
  <si>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</si>
  <si>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</si>
  <si>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</si>
  <si>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</si>
  <si>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</si>
  <si>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</si>
  <si>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</si>
  <si>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</si>
  <si>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</si>
  <si>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</si>
  <si>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</si>
  <si>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</si>
  <si>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</si>
  <si>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</si>
  <si>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</si>
  <si>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</si>
  <si>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</si>
  <si>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</si>
  <si>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</si>
  <si>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</si>
  <si>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</si>
  <si>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</si>
  <si>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</si>
  <si>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</si>
  <si>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</si>
  <si>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</si>
  <si>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</si>
  <si>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</si>
  <si>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</si>
  <si>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</si>
  <si>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</si>
  <si>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</si>
  <si>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</si>
  <si>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</si>
  <si>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</si>
  <si>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</si>
  <si>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</si>
  <si>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</si>
  <si>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</si>
  <si>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</si>
  <si>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</si>
  <si>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</si>
  <si>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</si>
  <si>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</si>
  <si>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</si>
  <si>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</si>
  <si>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</si>
  <si>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</si>
  <si>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</si>
  <si>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</si>
  <si>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</si>
  <si>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</si>
  <si>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</si>
  <si>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</si>
  <si>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</si>
  <si>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</si>
  <si>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</si>
  <si>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</si>
  <si>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</si>
  <si>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</si>
  <si>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</si>
  <si>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</si>
  <si>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</si>
  <si>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</si>
  <si>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</si>
  <si>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</si>
  <si>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</si>
  <si>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</si>
  <si>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</si>
  <si>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</si>
  <si>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</si>
  <si>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</si>
  <si>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</si>
  <si>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</si>
  <si>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</si>
  <si>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</si>
  <si>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</si>
  <si>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</si>
  <si>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</si>
  <si>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</si>
  <si>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</si>
  <si>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</si>
  <si>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</si>
  <si>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</si>
  <si>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</si>
  <si>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</si>
  <si>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</si>
  <si>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</si>
  <si>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</si>
  <si>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</si>
  <si>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</si>
  <si>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</si>
  <si>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</si>
  <si>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</si>
  <si>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</si>
  <si>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</si>
  <si>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</si>
  <si>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</si>
  <si>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</si>
  <si>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</si>
  <si>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</si>
  <si>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</si>
  <si>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</si>
  <si>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</si>
  <si>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</si>
  <si>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</si>
  <si>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</si>
  <si>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</si>
  <si>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</si>
  <si>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</si>
  <si>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</si>
  <si>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</si>
  <si>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</si>
  <si>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</si>
  <si>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</si>
  <si>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</si>
  <si>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</si>
  <si>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</si>
  <si>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</si>
  <si>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</si>
  <si>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</si>
  <si>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</si>
  <si>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</si>
  <si>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</si>
  <si>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</si>
  <si>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</si>
  <si>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</si>
  <si>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</si>
  <si>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</si>
  <si>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</si>
  <si>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</si>
  <si>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</si>
  <si>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</si>
  <si>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</si>
  <si>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</si>
  <si>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</si>
  <si>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</si>
  <si>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</si>
  <si>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</si>
  <si>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</si>
  <si>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</si>
  <si>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</si>
  <si>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</si>
  <si>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</si>
  <si>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</si>
  <si>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</si>
  <si>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</si>
  <si>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</si>
  <si>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</si>
  <si>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</si>
  <si>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</si>
  <si>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</si>
  <si>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</si>
  <si>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</si>
  <si>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</si>
  <si>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</si>
  <si>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</si>
  <si>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</si>
  <si>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</si>
  <si>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</si>
  <si>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</si>
  <si>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</si>
  <si>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</si>
  <si>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</si>
  <si>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</si>
  <si>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</si>
  <si>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</si>
  <si>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</si>
  <si>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</si>
  <si>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</si>
  <si>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</si>
  <si>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</si>
  <si>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</si>
  <si>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</si>
  <si>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</si>
  <si>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</si>
  <si>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</si>
  <si>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</si>
  <si>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</si>
  <si>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</si>
  <si>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</si>
  <si>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</si>
  <si>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</si>
  <si>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</si>
  <si>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</si>
  <si>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</si>
  <si>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</si>
  <si>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</si>
  <si>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</si>
  <si>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</si>
  <si>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</si>
  <si>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</si>
  <si>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</si>
  <si>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</si>
  <si>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</si>
  <si>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</si>
  <si>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</si>
  <si>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</si>
  <si>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</si>
  <si>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</si>
  <si>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</si>
  <si>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</si>
  <si>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</si>
  <si>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</si>
  <si>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</si>
  <si>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</si>
  <si>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</si>
  <si>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</si>
  <si>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</si>
  <si>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</si>
  <si>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</si>
  <si>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</si>
  <si>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</si>
  <si>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</si>
  <si>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</si>
  <si>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</si>
  <si>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</si>
  <si>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</si>
  <si>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</si>
  <si>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</si>
  <si>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</si>
  <si>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</si>
  <si>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</si>
  <si>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</si>
  <si>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</si>
  <si>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</si>
  <si>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</si>
  <si>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</si>
  <si>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</si>
  <si>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</si>
  <si>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</si>
  <si>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</si>
  <si>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</si>
  <si>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</si>
  <si>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</si>
  <si>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</si>
  <si>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</si>
  <si>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</si>
  <si>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</si>
  <si>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</si>
  <si>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</si>
  <si>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</si>
  <si>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</si>
  <si>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</si>
  <si>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</si>
  <si>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</si>
  <si>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</si>
  <si>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</si>
  <si>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</si>
  <si>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</si>
  <si>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</si>
  <si>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</si>
  <si>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</si>
  <si>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</si>
  <si>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</si>
  <si>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</si>
  <si>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</si>
  <si>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</si>
  <si>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</si>
  <si>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</si>
  <si>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</si>
  <si>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</si>
  <si>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</si>
  <si>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</si>
  <si>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</si>
  <si>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</si>
  <si>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</si>
  <si>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</si>
  <si>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</si>
  <si>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</si>
  <si>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</si>
  <si>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</si>
  <si>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</si>
  <si>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</si>
  <si>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</si>
  <si>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</si>
  <si>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</si>
  <si>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</si>
  <si>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</si>
  <si>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</si>
  <si>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</si>
  <si>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</si>
  <si>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</si>
  <si>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</si>
  <si>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</si>
  <si>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</si>
  <si>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</si>
  <si>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</si>
  <si>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</si>
  <si>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</si>
  <si>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</si>
  <si>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</si>
  <si>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</si>
  <si>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</si>
  <si>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</si>
  <si>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</si>
  <si>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</si>
  <si>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</si>
  <si>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</si>
  <si>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</si>
  <si>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</si>
  <si>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</si>
  <si>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</si>
  <si>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</si>
  <si>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</si>
  <si>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</si>
  <si>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</si>
  <si>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</si>
  <si>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</si>
  <si>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</si>
  <si>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</si>
  <si>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</si>
  <si>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</si>
  <si>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</si>
  <si>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</si>
  <si>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</si>
  <si>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</si>
  <si>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</si>
  <si>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</si>
  <si>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</si>
  <si>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</si>
  <si>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</si>
  <si>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</si>
  <si>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</si>
  <si>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</si>
  <si>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</si>
  <si>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</si>
  <si>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</si>
  <si>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</si>
  <si>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</si>
  <si>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</si>
  <si>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</si>
  <si>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</si>
  <si>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</si>
  <si>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</si>
  <si>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</si>
  <si>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</si>
  <si>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</si>
  <si>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</si>
  <si>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</si>
  <si>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</si>
  <si>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</si>
  <si>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</si>
  <si>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</si>
  <si>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</si>
  <si>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</si>
  <si>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</si>
  <si>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</si>
  <si>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</si>
  <si>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</si>
  <si>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</si>
  <si>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</si>
  <si>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</si>
  <si>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</si>
  <si>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</si>
  <si>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</si>
  <si>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</si>
  <si>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</si>
  <si>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</si>
  <si>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</si>
  <si>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</si>
  <si>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</si>
  <si>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</si>
  <si>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</si>
  <si>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</si>
  <si>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</si>
  <si>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</si>
  <si>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</si>
  <si>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</si>
  <si>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</si>
  <si>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</si>
  <si>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</si>
  <si>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</si>
  <si>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</si>
  <si>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</si>
  <si>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</si>
  <si>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</si>
  <si>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</si>
  <si>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</si>
  <si>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</si>
  <si>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</si>
  <si>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</si>
  <si>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</si>
  <si>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</si>
  <si>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</si>
  <si>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</si>
  <si>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</si>
  <si>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</si>
  <si>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</si>
  <si>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</si>
  <si>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</si>
  <si>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</si>
  <si>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</si>
  <si>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</si>
  <si>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</si>
  <si>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</si>
  <si>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</si>
  <si>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</si>
  <si>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</si>
  <si>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</si>
  <si>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</si>
  <si>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</si>
  <si>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</si>
  <si>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</si>
  <si>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</si>
  <si>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</si>
  <si>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</si>
  <si>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</si>
  <si>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</si>
  <si>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</si>
  <si>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</si>
  <si>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</si>
  <si>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</si>
  <si>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</si>
  <si>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</si>
  <si>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</si>
  <si>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</si>
  <si>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</si>
  <si>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</si>
  <si>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</si>
  <si>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</si>
  <si>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</si>
  <si>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</si>
  <si>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</si>
  <si>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</si>
  <si>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</si>
  <si>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</si>
  <si>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</si>
  <si>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</si>
  <si>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</si>
  <si>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</si>
  <si>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</si>
  <si>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</si>
  <si>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</si>
  <si>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</si>
  <si>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</si>
  <si>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</si>
  <si>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</si>
  <si>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</si>
  <si>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</si>
  <si>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</si>
  <si>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</si>
  <si>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</si>
  <si>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</si>
  <si>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</si>
  <si>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</si>
  <si>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</si>
  <si>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</si>
  <si>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</si>
  <si>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</si>
  <si>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</si>
  <si>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</si>
  <si>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</si>
  <si>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</si>
  <si>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</si>
  <si>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</si>
  <si>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</si>
  <si>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</si>
  <si>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</si>
  <si>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</si>
  <si>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</si>
  <si>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</si>
  <si>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</si>
  <si>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</si>
  <si>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</si>
  <si>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</si>
  <si>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</si>
  <si>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</si>
  <si>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</si>
  <si>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</si>
  <si>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</si>
  <si>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</si>
  <si>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</si>
  <si>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</si>
  <si>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</si>
  <si>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</si>
  <si>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</si>
  <si>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</si>
  <si>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</si>
  <si>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</si>
  <si>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</si>
  <si>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</si>
  <si>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</si>
  <si>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</si>
  <si>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</si>
  <si>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</si>
  <si>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</si>
  <si>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</si>
  <si>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</si>
  <si>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</si>
  <si>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</si>
  <si>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</si>
  <si>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</si>
  <si>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</si>
  <si>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</si>
  <si>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</si>
  <si>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</si>
  <si>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</si>
  <si>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</si>
  <si>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</si>
  <si>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</si>
  <si>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</si>
  <si>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</si>
  <si>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</si>
  <si>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</si>
  <si>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</si>
  <si>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</si>
  <si>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</si>
  <si>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</si>
  <si>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</si>
  <si>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</si>
  <si>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</si>
  <si>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</si>
  <si>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</si>
  <si>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</si>
  <si>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</si>
  <si>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</si>
  <si>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</si>
  <si>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</si>
  <si>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</si>
  <si>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</si>
  <si>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</si>
  <si>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</si>
  <si>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</si>
  <si>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</si>
  <si>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</si>
  <si>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</si>
  <si>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</si>
  <si>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</si>
  <si>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</si>
  <si>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</si>
  <si>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</si>
  <si>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</si>
  <si>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</si>
  <si>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</si>
  <si>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</si>
  <si>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</si>
  <si>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</si>
  <si>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</si>
  <si>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</si>
  <si>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</si>
  <si>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</si>
  <si>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</si>
  <si>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</si>
  <si>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</si>
  <si>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</si>
  <si>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</si>
  <si>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</si>
  <si>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</si>
  <si>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</si>
  <si>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</si>
  <si>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</si>
  <si>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</si>
  <si>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</si>
  <si>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</si>
  <si>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</si>
  <si>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</si>
  <si>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</si>
  <si>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</si>
  <si>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</si>
  <si>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</si>
  <si>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</si>
  <si>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</si>
  <si>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</si>
  <si>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</si>
  <si>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</si>
  <si>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</si>
  <si>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</si>
  <si>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</si>
  <si>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</si>
  <si>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</si>
  <si>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</si>
  <si>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</si>
  <si>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</si>
  <si>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</si>
  <si>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</si>
  <si>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</si>
  <si>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</si>
  <si>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</si>
  <si>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</si>
  <si>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</si>
  <si>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</si>
  <si>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</si>
  <si>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</si>
  <si>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</si>
  <si>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</si>
  <si>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</si>
  <si>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</si>
  <si>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</si>
  <si>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</si>
  <si>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</si>
  <si>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</si>
  <si>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</si>
  <si>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</si>
  <si>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</si>
  <si>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</si>
  <si>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</si>
  <si>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</si>
  <si>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</si>
  <si>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</si>
  <si>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</si>
  <si>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</si>
  <si>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</si>
  <si>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</si>
  <si>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</si>
  <si>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</si>
  <si>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</si>
  <si>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</si>
  <si>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</si>
  <si>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</si>
  <si>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</si>
  <si>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</si>
  <si>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</si>
  <si>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</si>
  <si>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</si>
  <si>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</si>
  <si>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</si>
  <si>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</si>
  <si>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</si>
  <si>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</si>
  <si>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</si>
  <si>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</si>
  <si>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</si>
  <si>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</si>
  <si>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</si>
  <si>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</si>
  <si>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</si>
  <si>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</si>
  <si>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</si>
  <si>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</si>
  <si>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</si>
  <si>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</si>
  <si>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</si>
  <si>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</si>
  <si>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</si>
  <si>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</si>
  <si>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</si>
  <si>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</si>
  <si>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</si>
  <si>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</si>
  <si>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</si>
  <si>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</si>
  <si>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</si>
  <si>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</si>
  <si>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</si>
  <si>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</si>
  <si>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</si>
  <si>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</si>
  <si>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</si>
  <si>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</si>
  <si>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</si>
  <si>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</si>
  <si>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</si>
  <si>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</si>
  <si>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</si>
  <si>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</si>
  <si>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</si>
  <si>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</si>
  <si>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</si>
  <si>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</si>
  <si>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</si>
  <si>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</si>
  <si>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</si>
  <si>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</si>
  <si>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</si>
  <si>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</si>
  <si>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</si>
  <si>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</si>
  <si>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</si>
  <si>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</si>
  <si>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</si>
  <si>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</si>
  <si>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</si>
  <si>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</si>
  <si>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</si>
  <si>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</si>
  <si>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</si>
  <si>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</si>
  <si>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</si>
  <si>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</si>
  <si>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</si>
  <si>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</si>
  <si>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</si>
  <si>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</si>
  <si>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</si>
  <si>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</si>
  <si>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</si>
  <si>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</si>
  <si>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</si>
  <si>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</si>
  <si>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</si>
  <si>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</si>
  <si>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</si>
  <si>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</si>
  <si>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</si>
  <si>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</si>
  <si>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</si>
  <si>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</si>
  <si>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</si>
  <si>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</si>
  <si>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</si>
  <si>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</si>
  <si>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</si>
  <si>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</si>
  <si>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</si>
  <si>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</si>
  <si>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</si>
  <si>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</si>
  <si>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</si>
  <si>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</si>
  <si>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</si>
  <si>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</si>
  <si>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</si>
  <si>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</si>
  <si>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</si>
  <si>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</si>
  <si>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</si>
  <si>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</si>
  <si>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</si>
  <si>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</si>
  <si>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</si>
  <si>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</si>
  <si>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</si>
  <si>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</si>
  <si>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</si>
  <si>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</si>
  <si>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</si>
  <si>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</si>
  <si>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</si>
  <si>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</si>
  <si>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</si>
  <si>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</si>
  <si>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</si>
  <si>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</si>
  <si>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</si>
  <si>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</si>
  <si>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</si>
  <si>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</si>
  <si>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</si>
  <si>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</si>
  <si>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</si>
  <si>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</si>
  <si>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</si>
  <si>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</si>
  <si>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</si>
  <si>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</si>
  <si>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</si>
  <si>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</si>
  <si>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</si>
  <si>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</si>
  <si>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</si>
  <si>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</si>
  <si>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</si>
  <si>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</si>
  <si>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</si>
  <si>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</si>
  <si>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</si>
  <si>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</si>
  <si>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</si>
  <si>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</si>
  <si>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</si>
  <si>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</si>
  <si>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</si>
  <si>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</si>
  <si>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</si>
  <si>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</si>
  <si>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</si>
  <si>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</si>
  <si>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</si>
  <si>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</si>
  <si>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</si>
  <si>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</si>
  <si>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</si>
  <si>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</si>
  <si>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</si>
  <si>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</si>
  <si>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</si>
  <si>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</si>
  <si>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</si>
  <si>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</si>
  <si>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</si>
  <si>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</si>
  <si>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</si>
  <si>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</si>
  <si>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</si>
  <si>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</si>
  <si>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</si>
  <si>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</si>
  <si>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</si>
  <si>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</si>
  <si>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</si>
  <si>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</si>
  <si>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</si>
  <si>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</si>
  <si>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</si>
  <si>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</si>
  <si>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</si>
  <si>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</si>
  <si>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</si>
  <si>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</si>
  <si>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</si>
  <si>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</si>
  <si>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</si>
  <si>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</si>
  <si>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</si>
  <si>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</si>
  <si>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</si>
  <si>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</si>
  <si>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</si>
  <si>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</si>
  <si>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</si>
  <si>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</si>
  <si>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</si>
  <si>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</si>
  <si>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</si>
  <si>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</si>
  <si>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</si>
  <si>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</si>
  <si>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</si>
  <si>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</si>
  <si>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</si>
  <si>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</si>
  <si>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</si>
  <si>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</si>
  <si>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</si>
  <si>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</si>
  <si>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</si>
  <si>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</si>
  <si>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</si>
  <si>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</si>
  <si>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</si>
  <si>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</si>
  <si>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</si>
  <si>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</si>
  <si>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</si>
  <si>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</si>
  <si>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</si>
  <si>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</si>
  <si>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</si>
  <si>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</si>
  <si>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</si>
  <si>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</si>
  <si>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</si>
  <si>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</si>
  <si>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</si>
  <si>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</si>
  <si>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</si>
  <si>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</si>
  <si>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</si>
  <si>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</si>
  <si>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</si>
  <si>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</si>
  <si>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</si>
  <si>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</si>
  <si>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</si>
  <si>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</si>
  <si>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</si>
  <si>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</si>
  <si>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</si>
  <si>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</si>
  <si>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</si>
  <si>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</si>
  <si>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</si>
  <si>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</si>
  <si>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</si>
  <si>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</si>
  <si>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</si>
  <si>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</si>
  <si>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</si>
  <si>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</si>
  <si>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</si>
  <si>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</si>
  <si>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</si>
  <si>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</si>
  <si>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</si>
  <si>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</si>
  <si>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</si>
  <si>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</si>
  <si>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</si>
  <si>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</si>
  <si>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</si>
  <si>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</si>
  <si>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</si>
  <si>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</si>
  <si>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</si>
  <si>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</si>
  <si>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</si>
  <si>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</si>
  <si>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</si>
  <si>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</si>
  <si>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</si>
  <si>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</si>
  <si>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</si>
  <si>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</si>
  <si>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</si>
  <si>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</si>
  <si>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</si>
  <si>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</si>
  <si>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</si>
  <si>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</si>
  <si>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</si>
  <si>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</si>
  <si>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</si>
  <si>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</si>
  <si>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</si>
  <si>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</si>
  <si>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</si>
  <si>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</si>
  <si>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</si>
  <si>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</si>
  <si>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</si>
  <si>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</si>
  <si>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</si>
  <si>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</si>
  <si>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</si>
  <si>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</si>
  <si>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</si>
  <si>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</si>
  <si>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</si>
  <si>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</si>
  <si>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</si>
  <si>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</si>
  <si>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</si>
  <si>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</si>
  <si>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</si>
  <si>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</si>
  <si>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</si>
  <si>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</si>
  <si>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</si>
  <si>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</si>
  <si>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</si>
  <si>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</si>
  <si>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</si>
  <si>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</si>
  <si>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</si>
  <si>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</si>
  <si>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</si>
  <si>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</si>
  <si>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</si>
  <si>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</si>
  <si>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</si>
  <si>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</si>
  <si>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</si>
  <si>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</si>
  <si>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</si>
  <si>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</si>
  <si>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</si>
  <si>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</si>
  <si>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</si>
  <si>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</si>
  <si>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</si>
  <si>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</si>
  <si>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</si>
  <si>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</si>
  <si>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</si>
  <si>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</si>
  <si>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</si>
  <si>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</si>
  <si>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</si>
  <si>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</si>
  <si>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</si>
  <si>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</si>
  <si>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</si>
  <si>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</si>
  <si>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</si>
  <si>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</si>
  <si>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</si>
  <si>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</si>
  <si>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</si>
  <si>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</si>
  <si>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</si>
  <si>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</si>
  <si>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</si>
  <si>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</si>
  <si>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</si>
  <si>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</si>
  <si>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</si>
  <si>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</si>
  <si>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</si>
  <si>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</si>
  <si>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</si>
  <si>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</si>
  <si>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</si>
  <si>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</si>
  <si>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</si>
  <si>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</si>
  <si>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</si>
  <si>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</si>
  <si>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</si>
  <si>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</si>
  <si>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</si>
  <si>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</si>
  <si>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</si>
  <si>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</si>
  <si>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</si>
  <si>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</si>
  <si>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</si>
  <si>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</si>
  <si>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</si>
  <si>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</si>
  <si>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</si>
  <si>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</si>
  <si>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</si>
  <si>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</si>
  <si>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</si>
  <si>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</si>
  <si>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</si>
  <si>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</si>
  <si>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</si>
  <si>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</si>
  <si>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</si>
  <si>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</si>
  <si>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</si>
  <si>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</si>
  <si>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</si>
  <si>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</si>
  <si>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</si>
  <si>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</si>
  <si>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</si>
  <si>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</si>
  <si>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</si>
  <si>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</si>
  <si>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</si>
  <si>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</si>
  <si>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</si>
  <si>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</si>
  <si>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</si>
  <si>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</si>
  <si>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</si>
  <si>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</si>
  <si>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</si>
  <si>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</si>
  <si>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</si>
  <si>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</si>
  <si>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</si>
  <si>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</si>
  <si>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</si>
  <si>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</si>
  <si>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</si>
  <si>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</si>
  <si>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</si>
  <si>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</si>
  <si>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</si>
  <si>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</si>
  <si>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</si>
  <si>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</si>
  <si>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</si>
  <si>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</si>
  <si>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</si>
  <si>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</si>
  <si>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</si>
  <si>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</si>
  <si>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</si>
  <si>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</si>
  <si>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</si>
  <si>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</si>
  <si>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</si>
  <si>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</si>
  <si>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</si>
  <si>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</si>
  <si>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</si>
  <si>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</si>
  <si>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</si>
  <si>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</si>
  <si>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</si>
  <si>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</si>
  <si>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</si>
  <si>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</si>
  <si>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</si>
  <si>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</si>
  <si>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</si>
  <si>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</si>
  <si>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</si>
  <si>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</si>
  <si>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</si>
  <si>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</si>
  <si>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</si>
  <si>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</si>
  <si>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</si>
  <si>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</si>
  <si>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</si>
  <si>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</si>
  <si>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</si>
  <si>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</si>
  <si>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</si>
  <si>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</si>
  <si>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</si>
  <si>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</si>
  <si>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</si>
  <si>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</si>
  <si>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</si>
  <si>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</si>
  <si>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</si>
  <si>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</si>
  <si>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</si>
  <si>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</si>
  <si>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</si>
  <si>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</si>
  <si>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</si>
  <si>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</si>
  <si>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</si>
  <si>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</si>
  <si>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</si>
  <si>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</si>
  <si>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</si>
  <si>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</si>
  <si>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</si>
  <si>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</si>
  <si>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</si>
  <si>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</si>
  <si>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</si>
  <si>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</si>
  <si>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</si>
  <si>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</si>
  <si>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</si>
  <si>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</si>
  <si>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</si>
  <si>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</si>
  <si>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</si>
  <si>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</si>
  <si>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</si>
  <si>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</si>
  <si>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</si>
  <si>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</si>
  <si>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</si>
  <si>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</si>
  <si>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</si>
  <si>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</si>
  <si>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</si>
  <si>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</si>
  <si>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</si>
  <si>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</si>
  <si>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</si>
  <si>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</si>
  <si>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</si>
  <si>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</si>
  <si>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</si>
  <si>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</si>
  <si>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</si>
  <si>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</si>
  <si>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</si>
  <si>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</si>
  <si>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</si>
  <si>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</si>
  <si>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</si>
  <si>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</si>
  <si>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</si>
  <si>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</si>
  <si>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</si>
  <si>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</si>
  <si>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</si>
  <si>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</si>
  <si>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</si>
  <si>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</si>
  <si>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</si>
  <si>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</si>
  <si>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</si>
  <si>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</si>
  <si>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</si>
  <si>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</si>
  <si>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</si>
  <si>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</si>
  <si>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</si>
  <si>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</si>
  <si>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</si>
  <si>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</si>
  <si>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</si>
  <si>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</si>
  <si>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</si>
  <si>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</si>
  <si>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</si>
  <si>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</si>
  <si>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</si>
  <si>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</si>
  <si>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</si>
  <si>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</si>
  <si>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</si>
  <si>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</si>
  <si>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</si>
  <si>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</si>
  <si>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</si>
  <si>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</si>
  <si>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</si>
  <si>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</si>
  <si>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</si>
  <si>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</si>
  <si>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</si>
  <si>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</si>
  <si>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</si>
  <si>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</si>
  <si>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</si>
  <si>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</si>
  <si>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</si>
  <si>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</si>
  <si>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</si>
  <si>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</si>
  <si>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</si>
  <si>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</si>
  <si>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</si>
  <si>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</si>
  <si>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</si>
  <si>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</si>
  <si>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</si>
  <si>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</si>
  <si>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</si>
  <si>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</si>
  <si>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</si>
  <si>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</si>
  <si>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</si>
  <si>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</si>
  <si>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</si>
  <si>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</si>
  <si>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</si>
  <si>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</si>
  <si>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</si>
  <si>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</si>
  <si>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</si>
  <si>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</si>
  <si>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</si>
  <si>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</si>
  <si>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</si>
  <si>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</si>
  <si>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</si>
  <si>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</si>
  <si>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</si>
  <si>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</si>
  <si>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</si>
  <si>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</si>
  <si>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</si>
  <si>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</si>
  <si>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</si>
  <si>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</si>
  <si>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</si>
  <si>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</si>
  <si>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</si>
  <si>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</si>
  <si>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</si>
  <si>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</si>
  <si>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</si>
  <si>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</si>
  <si>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</si>
  <si>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</si>
  <si>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</si>
  <si>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</si>
  <si>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</si>
  <si>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</si>
  <si>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</si>
  <si>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</si>
  <si>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</si>
  <si>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</si>
  <si>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</si>
  <si>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</si>
  <si>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</si>
  <si>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</si>
  <si>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</si>
  <si>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</si>
  <si>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</si>
  <si>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</si>
  <si>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</si>
  <si>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</si>
  <si>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</si>
  <si>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</si>
  <si>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</si>
  <si>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</si>
  <si>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</si>
  <si>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</si>
  <si>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</si>
  <si>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</si>
  <si>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</si>
  <si>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</si>
  <si>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</si>
  <si>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</si>
  <si>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</si>
  <si>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</si>
  <si>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</si>
  <si>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</si>
  <si>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</si>
  <si>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</si>
  <si>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</si>
  <si>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</si>
  <si>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</si>
  <si>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</si>
  <si>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</si>
  <si>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</si>
  <si>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</si>
  <si>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</si>
  <si>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</si>
  <si>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</si>
  <si>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</si>
  <si>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</si>
  <si>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</si>
  <si>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</si>
  <si>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</si>
  <si>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</si>
  <si>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</si>
  <si>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</si>
  <si>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</si>
  <si>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</si>
  <si>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</si>
  <si>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</si>
  <si>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</si>
  <si>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</si>
  <si>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</si>
  <si>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</si>
  <si>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</si>
  <si>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</si>
  <si>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</si>
  <si>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</si>
  <si>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</si>
  <si>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</si>
  <si>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</si>
  <si>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</si>
  <si>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</si>
  <si>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</si>
  <si>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</si>
  <si>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</si>
  <si>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</si>
  <si>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</si>
  <si>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</si>
  <si>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</si>
  <si>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</si>
  <si>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</si>
  <si>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</si>
  <si>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</si>
  <si>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</si>
  <si>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</si>
  <si>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</si>
  <si>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</si>
  <si>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</si>
  <si>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</si>
  <si>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</si>
  <si>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</si>
  <si>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</si>
  <si>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</si>
  <si>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</si>
  <si>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</si>
  <si>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</si>
  <si>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</si>
  <si>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</si>
  <si>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</si>
  <si>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</si>
  <si>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</si>
  <si>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</si>
  <si>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</si>
  <si>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</si>
  <si>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</si>
  <si>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</si>
  <si>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</si>
  <si>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</si>
  <si>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</si>
  <si>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</si>
  <si>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</si>
  <si>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</si>
  <si>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</si>
  <si>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</si>
  <si>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</si>
  <si>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</si>
  <si>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</si>
  <si>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</si>
  <si>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</si>
  <si>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</si>
  <si>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</si>
  <si>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</si>
  <si>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</si>
  <si>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</si>
  <si>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</si>
  <si>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</si>
  <si>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</si>
  <si>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</si>
  <si>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</si>
  <si>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</si>
  <si>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</si>
  <si>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</si>
  <si>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</si>
  <si>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</si>
  <si>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</si>
  <si>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</si>
  <si>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</si>
  <si>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</si>
  <si>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</si>
  <si>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</si>
  <si>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</si>
  <si>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</si>
  <si>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</si>
  <si>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</si>
  <si>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</si>
  <si>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</si>
  <si>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</si>
  <si>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</si>
  <si>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</si>
  <si>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</si>
  <si>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</si>
  <si>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</si>
  <si>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</si>
  <si>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</si>
  <si>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</si>
  <si>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</si>
  <si>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</si>
  <si>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</si>
  <si>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</si>
  <si>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</si>
  <si>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</si>
  <si>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</si>
  <si>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</si>
  <si>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</si>
  <si>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</si>
  <si>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</si>
  <si>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</si>
  <si>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</si>
  <si>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</si>
  <si>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</si>
  <si>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</si>
  <si>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</si>
  <si>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</si>
  <si>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</si>
  <si>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</si>
  <si>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</si>
  <si>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</si>
  <si>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</si>
  <si>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</si>
  <si>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</si>
  <si>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</si>
  <si>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</si>
  <si>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</si>
  <si>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</si>
  <si>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</si>
  <si>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</si>
  <si>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</si>
  <si>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</si>
  <si>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</si>
  <si>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</si>
  <si>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</si>
  <si>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</si>
  <si>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</si>
  <si>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</si>
  <si>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</si>
  <si>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</si>
  <si>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</si>
  <si>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</si>
  <si>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</si>
  <si>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</si>
  <si>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</si>
  <si>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</si>
  <si>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</si>
  <si>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</si>
  <si>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</si>
  <si>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</si>
  <si>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</si>
  <si>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</si>
  <si>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</si>
  <si>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</si>
  <si>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</si>
  <si>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</si>
  <si>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</si>
  <si>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</si>
  <si>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</si>
  <si>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</si>
  <si>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</si>
  <si>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</si>
  <si>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</si>
  <si>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</si>
  <si>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</si>
  <si>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</si>
  <si>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</si>
  <si>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</si>
  <si>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</si>
  <si>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</si>
  <si>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</si>
  <si>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</si>
  <si>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</si>
  <si>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</si>
  <si>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</si>
  <si>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</si>
  <si>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</si>
  <si>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</si>
  <si>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</si>
  <si>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</si>
  <si>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</si>
  <si>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</si>
  <si>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</si>
  <si>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</si>
  <si>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</si>
  <si>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</si>
  <si>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</si>
  <si>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</si>
  <si>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</si>
  <si>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</si>
  <si>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</si>
  <si>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</si>
  <si>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</si>
  <si>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</si>
  <si>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</si>
  <si>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</si>
  <si>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</si>
  <si>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</si>
  <si>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</si>
  <si>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</si>
  <si>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</si>
  <si>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</si>
  <si>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</si>
  <si>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</si>
  <si>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</si>
  <si>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</si>
  <si>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</si>
  <si>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</si>
  <si>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</si>
  <si>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</si>
  <si>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</si>
  <si>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</si>
  <si>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</si>
  <si>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</si>
  <si>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</si>
  <si>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</si>
  <si>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</si>
  <si>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</si>
  <si>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</si>
  <si>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</si>
  <si>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</si>
  <si>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</si>
  <si>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</si>
  <si>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</si>
  <si>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</si>
  <si>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</si>
  <si>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</si>
  <si>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</si>
  <si>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</si>
  <si>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</si>
  <si>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</si>
  <si>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</si>
  <si>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</si>
  <si>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</si>
  <si>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</si>
  <si>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</si>
  <si>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</si>
  <si>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</si>
  <si>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</si>
  <si>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</si>
  <si>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</si>
  <si>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</si>
  <si>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</si>
  <si>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</si>
  <si>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</si>
  <si>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</si>
  <si>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</si>
  <si>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</si>
  <si>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</si>
  <si>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</si>
  <si>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</si>
  <si>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</si>
  <si>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</si>
  <si>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</si>
  <si>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</si>
  <si>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</si>
  <si>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</si>
  <si>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</si>
  <si>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</si>
  <si>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</si>
  <si>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</si>
  <si>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</si>
  <si>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</si>
  <si>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</si>
  <si>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</si>
  <si>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</si>
  <si>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</si>
  <si>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</si>
  <si>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</si>
  <si>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</si>
  <si>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</si>
  <si>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</si>
  <si>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</si>
  <si>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</si>
  <si>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</si>
  <si>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</si>
  <si>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</si>
  <si>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</si>
  <si>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</si>
  <si>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</si>
  <si>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</si>
  <si>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</si>
  <si>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</si>
  <si>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</si>
  <si>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</si>
  <si>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</si>
  <si>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</si>
  <si>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</si>
  <si>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</si>
  <si>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</si>
  <si>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</si>
  <si>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</si>
  <si>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</si>
  <si>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</si>
  <si>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</si>
  <si>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</si>
  <si>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</si>
  <si>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</si>
  <si>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</si>
  <si>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</si>
  <si>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</si>
  <si>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</si>
  <si>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</si>
  <si>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</si>
  <si>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</si>
  <si>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</si>
  <si>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</si>
  <si>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</si>
  <si>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</si>
  <si>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</si>
  <si>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</si>
  <si>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</si>
  <si>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</si>
  <si>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</si>
  <si>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</si>
  <si>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</si>
  <si>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</si>
  <si>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</si>
  <si>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</si>
  <si>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</si>
  <si>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</si>
  <si>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</si>
  <si>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</si>
  <si>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</si>
  <si>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</si>
  <si>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</si>
  <si>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</si>
  <si>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</si>
  <si>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</si>
  <si>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</si>
  <si>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</si>
  <si>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</si>
  <si>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</si>
  <si>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</si>
  <si>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</si>
  <si>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</si>
  <si>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</si>
  <si>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</si>
  <si>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</si>
  <si>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</si>
  <si>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</si>
  <si>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</si>
  <si>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</si>
  <si>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</si>
  <si>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</si>
  <si>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</si>
  <si>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</si>
  <si>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</si>
  <si>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</si>
  <si>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</si>
  <si>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</si>
  <si>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</si>
  <si>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</si>
  <si>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</si>
  <si>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</si>
  <si>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</si>
  <si>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</si>
  <si>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</si>
  <si>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</si>
  <si>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</si>
  <si>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</si>
  <si>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</si>
  <si>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</si>
  <si>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</si>
  <si>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</si>
  <si>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</si>
  <si>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</si>
  <si>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</si>
  <si>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</si>
  <si>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</si>
  <si>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</si>
  <si>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</si>
  <si>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</si>
  <si>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</si>
  <si>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</si>
  <si>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</si>
  <si>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</si>
  <si>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</si>
  <si>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</si>
  <si>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</si>
  <si>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</si>
  <si>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</si>
  <si>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</si>
  <si>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</si>
  <si>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</si>
  <si>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</si>
  <si>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</si>
  <si>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</si>
  <si>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</si>
  <si>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</si>
  <si>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</si>
  <si>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</si>
  <si>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</si>
  <si>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</si>
  <si>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</si>
  <si>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</si>
  <si>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</si>
  <si>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</si>
  <si>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</si>
  <si>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</si>
  <si>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</si>
  <si>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</si>
  <si>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</si>
  <si>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</si>
  <si>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</si>
  <si>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</si>
  <si>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</si>
  <si>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</si>
  <si>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</si>
  <si>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</si>
  <si>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</si>
  <si>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</si>
  <si>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</si>
  <si>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</si>
  <si>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</si>
  <si>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</si>
  <si>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</si>
  <si>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</si>
  <si>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</si>
  <si>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</si>
  <si>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</si>
  <si>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</si>
  <si>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</si>
  <si>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</si>
  <si>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</si>
  <si>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</si>
  <si>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</si>
  <si>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</si>
  <si>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</si>
  <si>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</si>
  <si>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</si>
  <si>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</si>
  <si>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</si>
  <si>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</si>
  <si>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</si>
  <si>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</si>
  <si>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</si>
  <si>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</si>
  <si>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</si>
  <si>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</si>
  <si>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</si>
  <si>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</si>
  <si>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</si>
  <si>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</si>
  <si>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</si>
  <si>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</si>
  <si>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</si>
  <si>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</si>
  <si>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</si>
  <si>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</si>
  <si>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</si>
  <si>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</si>
  <si>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</si>
  <si>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</si>
  <si>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</si>
  <si>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</si>
  <si>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</si>
  <si>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</si>
  <si>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</si>
  <si>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</si>
  <si>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</si>
  <si>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</si>
  <si>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</si>
  <si>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</si>
  <si>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</si>
  <si>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</si>
  <si>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</si>
  <si>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</si>
  <si>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</si>
  <si>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</si>
  <si>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</si>
  <si>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</si>
  <si>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</si>
  <si>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</si>
  <si>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</si>
  <si>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</si>
  <si>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</si>
  <si>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</si>
  <si>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</si>
  <si>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</si>
  <si>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</si>
  <si>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</si>
  <si>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</si>
  <si>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</si>
  <si>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</si>
  <si>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</si>
  <si>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</si>
  <si>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</si>
  <si>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</si>
  <si>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</si>
  <si>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</si>
  <si>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</si>
  <si>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</si>
  <si>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</si>
  <si>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</si>
  <si>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</si>
  <si>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</si>
  <si>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</si>
  <si>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</si>
  <si>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</si>
  <si>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</si>
  <si>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</si>
  <si>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</si>
  <si>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</si>
  <si>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</si>
  <si>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</si>
  <si>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</si>
  <si>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</si>
  <si>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</si>
  <si>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</si>
  <si>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</si>
  <si>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</si>
  <si>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</si>
  <si>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</si>
  <si>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</si>
  <si>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</si>
  <si>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</si>
  <si>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</si>
  <si>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</si>
  <si>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</si>
  <si>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</si>
  <si>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</si>
  <si>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</si>
  <si>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</si>
  <si>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</si>
  <si>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</si>
  <si>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</si>
  <si>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</si>
  <si>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</si>
  <si>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</si>
  <si>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</si>
  <si>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</si>
  <si>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</si>
  <si>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</si>
  <si>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</si>
  <si>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</si>
  <si>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</si>
  <si>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</si>
  <si>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</si>
  <si>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</si>
  <si>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</si>
  <si>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</si>
  <si>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</si>
  <si>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</si>
  <si>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</si>
  <si>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</si>
  <si>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</si>
  <si>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</si>
  <si>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</si>
  <si>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</si>
  <si>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</si>
  <si>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</si>
  <si>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</si>
  <si>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</si>
  <si>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</si>
  <si>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</si>
  <si>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</si>
  <si>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</si>
  <si>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</si>
  <si>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</si>
  <si>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</si>
  <si>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</si>
  <si>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</si>
  <si>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</si>
  <si>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</si>
  <si>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</si>
  <si>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</si>
  <si>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</si>
  <si>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</si>
  <si>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</si>
  <si>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</si>
  <si>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</si>
  <si>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</si>
  <si>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</si>
  <si>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</si>
  <si>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</si>
  <si>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</si>
  <si>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</si>
  <si>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</si>
  <si>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</si>
  <si>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</si>
  <si>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</si>
  <si>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</si>
  <si>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</si>
  <si>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</si>
  <si>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</si>
  <si>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</si>
  <si>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</si>
  <si>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</si>
  <si>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</si>
  <si>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</si>
  <si>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</si>
  <si>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</si>
  <si>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</si>
  <si>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</si>
  <si>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</si>
  <si>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</si>
  <si>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</si>
  <si>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</si>
  <si>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</si>
  <si>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</si>
  <si>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</si>
  <si>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</si>
  <si>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</si>
  <si>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</si>
  <si>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</si>
  <si>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</si>
  <si>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</si>
  <si>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</si>
  <si>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</si>
  <si>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</si>
  <si>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</si>
  <si>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</si>
  <si>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</si>
  <si>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</si>
  <si>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</si>
  <si>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</si>
  <si>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</si>
  <si>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</si>
  <si>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</si>
  <si>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</si>
  <si>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</si>
  <si>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</si>
  <si>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</si>
  <si>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</si>
  <si>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</si>
  <si>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</si>
  <si>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</si>
  <si>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</si>
  <si>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</si>
  <si>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</si>
  <si>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</si>
  <si>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</si>
  <si>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</si>
  <si>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</si>
  <si>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</si>
  <si>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</si>
  <si>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</si>
  <si>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</si>
  <si>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</si>
  <si>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</si>
  <si>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</si>
  <si>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</si>
  <si>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</si>
  <si>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</si>
  <si>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</si>
  <si>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</si>
  <si>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</si>
  <si>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</si>
  <si>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</si>
  <si>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</si>
  <si>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</si>
  <si>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</si>
  <si>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</si>
  <si>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</si>
  <si>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</si>
  <si>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</si>
  <si>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</si>
  <si>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</si>
  <si>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</si>
  <si>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</si>
  <si>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</si>
  <si>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</si>
  <si>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</si>
  <si>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</si>
  <si>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</si>
  <si>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</si>
  <si>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</si>
  <si>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</si>
  <si>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</si>
  <si>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</si>
  <si>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</si>
  <si>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</si>
  <si>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</si>
  <si>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</si>
  <si>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</si>
  <si>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</si>
  <si>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</si>
  <si>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</si>
  <si>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</si>
  <si>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</si>
  <si>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</si>
  <si>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</si>
  <si>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</si>
  <si>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</si>
  <si>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</si>
  <si>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</si>
  <si>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</si>
  <si>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</si>
  <si>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</si>
  <si>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</si>
  <si>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</si>
  <si>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</si>
  <si>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</si>
  <si>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</si>
  <si>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</si>
  <si>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</si>
  <si>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</si>
  <si>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</si>
  <si>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</si>
  <si>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</si>
  <si>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</si>
  <si>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</si>
  <si>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</si>
  <si>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</si>
  <si>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</si>
  <si>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</si>
  <si>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</si>
  <si>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</si>
  <si>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</si>
  <si>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</si>
  <si>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</si>
  <si>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</si>
  <si>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</si>
  <si>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</si>
  <si>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</si>
  <si>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</si>
  <si>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</si>
  <si>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</si>
  <si>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</si>
  <si>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</si>
  <si>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</si>
  <si>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</si>
  <si>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</si>
  <si>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</si>
  <si>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</si>
  <si>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</si>
  <si>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</si>
  <si>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</si>
  <si>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</si>
  <si>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</si>
  <si>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</si>
  <si>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</si>
  <si>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</si>
  <si>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</si>
  <si>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</si>
  <si>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</si>
  <si>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</si>
  <si>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</si>
  <si>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</si>
  <si>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</si>
  <si>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</si>
  <si>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</si>
  <si>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</si>
  <si>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</si>
  <si>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</si>
  <si>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</si>
  <si>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</si>
  <si>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</si>
  <si>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</si>
  <si>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</si>
  <si>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</si>
  <si>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</si>
  <si>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</si>
  <si>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</si>
  <si>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</si>
  <si>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</si>
  <si>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</si>
  <si>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</si>
  <si>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</si>
  <si>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</si>
  <si>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</si>
  <si>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</si>
  <si>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</si>
  <si>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</si>
  <si>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</si>
  <si>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</si>
  <si>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</si>
  <si>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</si>
  <si>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</si>
  <si>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</si>
  <si>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</si>
  <si>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</si>
  <si>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</si>
  <si>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</si>
  <si>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</si>
  <si>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</si>
  <si>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</si>
  <si>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</si>
  <si>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</si>
  <si>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</si>
  <si>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</si>
  <si>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</si>
  <si>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</si>
  <si>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</si>
  <si>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</si>
  <si>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</si>
  <si>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</si>
  <si>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</si>
  <si>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</si>
  <si>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</si>
  <si>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</si>
  <si>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</si>
  <si>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</si>
  <si>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</si>
  <si>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</si>
  <si>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</si>
  <si>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</si>
  <si>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</si>
  <si>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</si>
  <si>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</si>
  <si>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</si>
  <si>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</si>
  <si>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</si>
  <si>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</si>
  <si>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</si>
  <si>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</si>
  <si>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</si>
  <si>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</si>
  <si>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</si>
  <si>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</si>
  <si>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</si>
  <si>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</si>
  <si>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</si>
  <si>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</si>
  <si>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</si>
  <si>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</si>
  <si>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</si>
  <si>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</si>
  <si>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</si>
  <si>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</si>
  <si>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</si>
  <si>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</si>
  <si>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</si>
  <si>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</si>
  <si>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</si>
  <si>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</si>
  <si>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</si>
  <si>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</si>
  <si>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</si>
  <si>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</si>
  <si>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</si>
  <si>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</si>
  <si>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</si>
  <si>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</si>
  <si>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</si>
  <si>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</si>
  <si>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</si>
  <si>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</si>
  <si>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</si>
  <si>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</si>
  <si>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</si>
  <si>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</si>
  <si>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</si>
  <si>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</si>
  <si>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</si>
  <si>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</si>
  <si>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</si>
  <si>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</si>
  <si>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</si>
  <si>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</si>
  <si>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</si>
  <si>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</si>
  <si>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</si>
  <si>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</si>
  <si>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</si>
  <si>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</si>
  <si>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</si>
  <si>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</si>
  <si>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</si>
  <si>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</si>
  <si>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</si>
  <si>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</si>
  <si>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</si>
  <si>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</si>
  <si>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</si>
  <si>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</si>
  <si>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</si>
  <si>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</si>
  <si>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</si>
  <si>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</si>
  <si>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</si>
  <si>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</si>
  <si>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</si>
  <si>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</si>
  <si>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</si>
  <si>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</si>
  <si>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</si>
  <si>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</si>
  <si>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</si>
  <si>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</si>
  <si>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</si>
  <si>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</si>
  <si>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</si>
  <si>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</si>
  <si>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</si>
  <si>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</si>
  <si>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</si>
  <si>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</si>
  <si>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</si>
  <si>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</si>
  <si>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</si>
  <si>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</si>
  <si>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</si>
  <si>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</si>
  <si>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</si>
  <si>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</si>
  <si>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</si>
  <si>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</si>
  <si>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</si>
  <si>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</si>
  <si>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</si>
  <si>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</si>
  <si>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</si>
  <si>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</si>
  <si>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</si>
  <si>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</si>
  <si>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</si>
  <si>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</si>
  <si>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</si>
  <si>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</si>
  <si>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</si>
  <si>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</si>
  <si>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</si>
  <si>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</si>
  <si>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</si>
  <si>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</si>
  <si>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</si>
  <si>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</si>
  <si>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</si>
  <si>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</si>
  <si>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</si>
  <si>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</si>
  <si>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</si>
  <si>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</si>
  <si>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</si>
  <si>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</si>
  <si>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</si>
  <si>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</si>
  <si>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</si>
  <si>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</si>
  <si>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</si>
  <si>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</si>
  <si>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</si>
  <si>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</si>
  <si>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</si>
  <si>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</si>
  <si>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</si>
  <si>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</si>
  <si>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</si>
  <si>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</si>
  <si>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</si>
  <si>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</si>
  <si>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</si>
  <si>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</si>
  <si>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</si>
  <si>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</si>
  <si>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</si>
  <si>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</si>
  <si>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</si>
  <si>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</si>
  <si>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</si>
  <si>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</si>
  <si>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</si>
  <si>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</si>
  <si>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</si>
  <si>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</si>
  <si>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</si>
  <si>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</si>
  <si>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</si>
  <si>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</si>
  <si>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</si>
  <si>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</si>
  <si>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</si>
  <si>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</si>
  <si>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</si>
  <si>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</si>
  <si>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</si>
  <si>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</si>
  <si>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</si>
  <si>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</si>
  <si>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</si>
  <si>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</si>
  <si>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</si>
  <si>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</si>
  <si>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</si>
  <si>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</si>
  <si>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</si>
  <si>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</si>
  <si>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</si>
  <si>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</si>
  <si>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</si>
  <si>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</si>
  <si>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</si>
  <si>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</si>
  <si>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</si>
  <si>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</si>
  <si>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</si>
  <si>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</si>
  <si>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</si>
  <si>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</si>
  <si>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</si>
  <si>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</si>
  <si>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</si>
  <si>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</si>
  <si>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</si>
  <si>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</si>
  <si>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</si>
  <si>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</si>
  <si>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</si>
  <si>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</si>
  <si>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</si>
  <si>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</si>
  <si>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</si>
  <si>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</si>
  <si>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</si>
  <si>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</si>
  <si>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</si>
  <si>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</si>
  <si>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</si>
  <si>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</si>
  <si>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</si>
  <si>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</si>
  <si>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</si>
  <si>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</si>
  <si>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</si>
  <si>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</si>
  <si>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</si>
  <si>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</si>
  <si>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</si>
  <si>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</si>
  <si>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</si>
  <si>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</si>
  <si>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</si>
  <si>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</si>
  <si>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</si>
  <si>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</si>
  <si>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</si>
  <si>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</si>
  <si>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</si>
  <si>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</si>
  <si>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</si>
  <si>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</si>
  <si>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</si>
  <si>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</si>
  <si>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</si>
  <si>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</si>
  <si>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</si>
  <si>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</si>
  <si>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</si>
  <si>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</si>
  <si>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</si>
  <si>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</si>
  <si>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</si>
  <si>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</si>
  <si>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</si>
  <si>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</si>
  <si>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</si>
  <si>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</si>
  <si>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</si>
  <si>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</si>
  <si>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</si>
  <si>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</si>
  <si>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</si>
  <si>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</si>
  <si>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</si>
  <si>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</si>
  <si>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</si>
  <si>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</si>
  <si>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</si>
  <si>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</si>
  <si>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</si>
  <si>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</si>
  <si>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</si>
  <si>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</si>
  <si>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</si>
  <si>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</si>
  <si>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</si>
  <si>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</si>
  <si>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</si>
  <si>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</si>
  <si>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</si>
  <si>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</si>
  <si>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</si>
  <si>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</si>
  <si>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</si>
  <si>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</si>
  <si>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</si>
  <si>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</si>
  <si>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</si>
  <si>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</si>
  <si>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</si>
  <si>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</si>
  <si>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</si>
  <si>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</si>
  <si>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</si>
  <si>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</si>
  <si>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</si>
  <si>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</si>
  <si>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</si>
  <si>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</si>
  <si>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</si>
  <si>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</si>
  <si>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</si>
  <si>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</si>
  <si>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</si>
  <si>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</si>
  <si>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</si>
  <si>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</si>
  <si>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</si>
  <si>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</si>
  <si>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</si>
  <si>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</si>
  <si>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</si>
  <si>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</si>
  <si>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</si>
  <si>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</si>
  <si>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</si>
  <si>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</si>
  <si>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</si>
  <si>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</si>
  <si>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</si>
  <si>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</si>
  <si>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</si>
  <si>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</si>
  <si>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</si>
  <si>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</si>
  <si>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</si>
  <si>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</si>
  <si>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</si>
  <si>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</si>
  <si>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</si>
  <si>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</si>
  <si>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</si>
  <si>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</si>
  <si>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</si>
  <si>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</si>
  <si>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</si>
  <si>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</si>
  <si>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</si>
  <si>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</si>
  <si>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</si>
  <si>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</si>
  <si>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</si>
  <si>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</si>
  <si>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</si>
  <si>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</si>
  <si>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</si>
  <si>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</si>
  <si>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</si>
  <si>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</si>
  <si>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</si>
  <si>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</si>
  <si>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</si>
  <si>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</si>
  <si>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</si>
  <si>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</si>
  <si>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</si>
  <si>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</si>
  <si>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</si>
  <si>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</si>
  <si>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</si>
  <si>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</si>
  <si>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</si>
  <si>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</si>
  <si>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</si>
  <si>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</si>
  <si>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</si>
  <si>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</si>
  <si>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</si>
  <si>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</si>
  <si>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</si>
  <si>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</si>
  <si>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</si>
  <si>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</si>
  <si>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</si>
  <si>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</si>
  <si>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</si>
  <si>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</si>
  <si>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</si>
  <si>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</si>
  <si>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</si>
  <si>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</si>
  <si>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</si>
  <si>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</si>
  <si>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</si>
  <si>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</si>
  <si>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</si>
  <si>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</si>
  <si>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</si>
  <si>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</si>
  <si>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</si>
  <si>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</si>
  <si>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</si>
  <si>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</si>
  <si>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</si>
  <si>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</si>
  <si>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</si>
  <si>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</si>
  <si>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</si>
  <si>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</si>
  <si>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</si>
  <si>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</si>
  <si>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</si>
  <si>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</si>
  <si>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</si>
  <si>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</si>
  <si>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</si>
  <si>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</si>
  <si>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</si>
  <si>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</si>
  <si>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</si>
  <si>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</si>
  <si>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</si>
  <si>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</si>
  <si>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</si>
  <si>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</si>
  <si>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</si>
  <si>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</si>
  <si>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</si>
  <si>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</si>
  <si>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</si>
  <si>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</si>
  <si>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</si>
  <si>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</si>
  <si>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</si>
  <si>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</si>
  <si>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</si>
  <si>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</si>
  <si>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</si>
  <si>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</si>
  <si>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</si>
  <si>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</si>
  <si>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</si>
  <si>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</si>
  <si>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</si>
  <si>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</si>
  <si>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</si>
  <si>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</si>
  <si>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</si>
  <si>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</si>
  <si>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</si>
  <si>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</si>
  <si>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</si>
  <si>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</si>
  <si>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</si>
  <si>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</si>
  <si>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</si>
  <si>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</si>
  <si>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</si>
  <si>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</si>
  <si>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</si>
  <si>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</si>
  <si>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</si>
  <si>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</si>
  <si>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</si>
  <si>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</si>
  <si>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</si>
  <si>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</si>
  <si>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</si>
  <si>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</si>
  <si>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</si>
  <si>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</si>
  <si>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</si>
  <si>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</si>
  <si>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</si>
  <si>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</si>
  <si>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</si>
  <si>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</si>
  <si>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</si>
  <si>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</si>
  <si>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</si>
  <si>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</si>
  <si>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</si>
  <si>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</si>
  <si>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</si>
  <si>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</si>
  <si>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</si>
  <si>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</si>
  <si>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</si>
  <si>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</si>
  <si>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</si>
  <si>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</si>
  <si>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</si>
  <si>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</si>
  <si>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</si>
  <si>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</si>
  <si>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</si>
  <si>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</si>
  <si>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</si>
  <si>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</si>
  <si>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</si>
  <si>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</si>
  <si>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</si>
  <si>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</si>
  <si>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</si>
  <si>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</si>
  <si>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</si>
  <si>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</si>
  <si>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</si>
  <si>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</si>
  <si>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</si>
  <si>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</si>
  <si>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</si>
  <si>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</si>
  <si>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</si>
  <si>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</si>
  <si>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</si>
  <si>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</si>
  <si>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</si>
  <si>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</si>
  <si>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</si>
  <si>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</si>
  <si>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</si>
  <si>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</si>
  <si>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</si>
  <si>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</si>
  <si>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</si>
  <si>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</si>
  <si>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</si>
  <si>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</si>
  <si>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</si>
  <si>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</si>
  <si>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</si>
  <si>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</si>
  <si>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</si>
  <si>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</si>
  <si>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</si>
  <si>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</si>
  <si>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</si>
  <si>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</si>
  <si>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</si>
  <si>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</si>
  <si>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</si>
  <si>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</si>
  <si>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</si>
  <si>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</si>
  <si>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</si>
  <si>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</si>
  <si>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</si>
  <si>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</si>
  <si>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</si>
  <si>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</si>
  <si>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</si>
  <si>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</si>
  <si>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</si>
  <si>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</si>
  <si>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</si>
  <si>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</si>
  <si>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</si>
  <si>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</si>
  <si>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</si>
  <si>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</si>
  <si>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</si>
  <si>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</si>
  <si>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</si>
  <si>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</si>
  <si>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</si>
  <si>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</si>
  <si>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</si>
  <si>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</si>
  <si>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</si>
  <si>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</si>
  <si>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</si>
  <si>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</si>
  <si>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</si>
  <si>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</si>
  <si>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</si>
  <si>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</si>
  <si>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</si>
  <si>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</si>
  <si>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</si>
  <si>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</si>
  <si>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</si>
  <si>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</si>
  <si>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</si>
  <si>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</si>
  <si>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</si>
  <si>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</si>
  <si>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</si>
  <si>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</si>
  <si>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</si>
  <si>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</si>
  <si>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</si>
  <si>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</si>
  <si>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</si>
  <si>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</si>
  <si>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</si>
  <si>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</si>
  <si>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</si>
  <si>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</si>
  <si>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</si>
  <si>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</si>
  <si>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</si>
  <si>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</si>
  <si>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</si>
  <si>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</si>
  <si>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</si>
  <si>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</si>
  <si>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</si>
  <si>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</si>
  <si>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</si>
  <si>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</si>
  <si>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</si>
  <si>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</si>
  <si>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</si>
  <si>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</si>
  <si>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</si>
  <si>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</si>
  <si>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</si>
  <si>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</si>
  <si>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</si>
  <si>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</si>
  <si>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</si>
  <si>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</si>
  <si>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</si>
  <si>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</si>
  <si>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</si>
  <si>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</si>
  <si>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</si>
  <si>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</si>
  <si>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</si>
  <si>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</si>
  <si>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</si>
  <si>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</si>
  <si>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</si>
  <si>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</si>
  <si>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</si>
  <si>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</si>
  <si>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</si>
  <si>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</si>
  <si>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</si>
  <si>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</si>
  <si>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</si>
  <si>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</si>
  <si>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</si>
  <si>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</si>
  <si>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</si>
  <si>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</si>
  <si>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</si>
  <si>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</si>
  <si>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</si>
  <si>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</si>
  <si>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</si>
  <si>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</si>
  <si>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</si>
  <si>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</si>
  <si>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</si>
  <si>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</si>
  <si>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</si>
  <si>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</si>
  <si>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</si>
  <si>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</si>
  <si>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</si>
  <si>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</si>
  <si>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</si>
  <si>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</si>
  <si>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</si>
  <si>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</si>
  <si>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</si>
  <si>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</si>
  <si>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</si>
  <si>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</si>
  <si>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</si>
  <si>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</si>
  <si>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</si>
  <si>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</si>
  <si>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</si>
  <si>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</si>
  <si>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</si>
  <si>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</si>
  <si>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</si>
  <si>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</si>
  <si>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</si>
  <si>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</si>
  <si>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</si>
  <si>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</si>
  <si>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</si>
  <si>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</si>
  <si>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</si>
  <si>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</si>
  <si>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</si>
  <si>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</si>
  <si>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</si>
  <si>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</si>
  <si>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</si>
  <si>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</si>
  <si>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</si>
  <si>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</si>
  <si>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</si>
  <si>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</si>
  <si>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</si>
  <si>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</si>
  <si>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</si>
  <si>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</si>
  <si>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</si>
  <si>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</si>
  <si>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</si>
  <si>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</si>
  <si>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</si>
  <si>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</si>
  <si>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</si>
  <si>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</si>
  <si>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</si>
  <si>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</si>
  <si>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</si>
  <si>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</si>
  <si>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</si>
  <si>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</si>
  <si>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</si>
  <si>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</si>
  <si>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</si>
  <si>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</si>
  <si>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</si>
  <si>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</si>
  <si>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</si>
  <si>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</si>
  <si>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</si>
  <si>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</si>
  <si>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</si>
  <si>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</si>
  <si>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</si>
  <si>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</si>
  <si>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</si>
  <si>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</si>
  <si>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</si>
  <si>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</si>
  <si>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</si>
  <si>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</si>
  <si>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</si>
  <si>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</si>
  <si>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</si>
  <si>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</si>
  <si>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</si>
  <si>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</si>
  <si>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</si>
  <si>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</si>
  <si>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</si>
  <si>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</si>
  <si>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</si>
  <si>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</si>
  <si>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</si>
  <si>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</si>
  <si>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</si>
  <si>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</si>
  <si>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</si>
  <si>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</si>
  <si>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</si>
  <si>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</si>
  <si>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</si>
  <si>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</si>
  <si>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</si>
  <si>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</si>
  <si>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</si>
  <si>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</si>
  <si>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</si>
  <si>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</si>
  <si>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</si>
  <si>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</si>
  <si>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</si>
  <si>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</si>
  <si>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</si>
  <si>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</si>
  <si>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</si>
  <si>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</si>
  <si>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</si>
  <si>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</si>
  <si>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</si>
  <si>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</si>
  <si>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</si>
  <si>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</si>
  <si>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</si>
  <si>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</si>
  <si>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</si>
  <si>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</si>
  <si>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</si>
  <si>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</si>
  <si>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</si>
  <si>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</si>
  <si>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</si>
  <si>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</si>
  <si>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</si>
  <si>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</si>
  <si>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</si>
  <si>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</si>
  <si>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</si>
  <si>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</si>
  <si>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</si>
  <si>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</si>
  <si>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</si>
  <si>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</si>
  <si>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</si>
  <si>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</si>
  <si>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</si>
  <si>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</si>
  <si>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</si>
  <si>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</si>
  <si>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</si>
  <si>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</si>
  <si>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</si>
  <si>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</si>
  <si>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</si>
  <si>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</si>
  <si>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</si>
  <si>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</si>
  <si>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</si>
  <si>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</si>
  <si>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</si>
  <si>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</si>
  <si>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</si>
  <si>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</si>
  <si>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</si>
  <si>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</si>
  <si>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</si>
  <si>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</si>
  <si>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</si>
  <si>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</si>
  <si>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</si>
  <si>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</si>
  <si>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</si>
  <si>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</si>
  <si>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</si>
  <si>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</si>
  <si>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</si>
  <si>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</si>
  <si>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</si>
  <si>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</si>
  <si>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</si>
  <si>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</si>
  <si>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</si>
  <si>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</si>
  <si>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</si>
  <si>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</si>
  <si>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</si>
  <si>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</si>
  <si>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</si>
  <si>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</si>
  <si>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</si>
  <si>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</si>
  <si>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</si>
  <si>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</si>
  <si>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</si>
  <si>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</si>
  <si>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</si>
  <si>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</si>
  <si>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</si>
  <si>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</si>
  <si>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</si>
  <si>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</si>
  <si>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</si>
  <si>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</si>
  <si>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</si>
  <si>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</si>
  <si>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</si>
  <si>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</si>
  <si>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</si>
  <si>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</si>
  <si>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</si>
  <si>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</si>
  <si>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</si>
  <si>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</si>
  <si>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</si>
  <si>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</si>
  <si>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</si>
  <si>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</si>
  <si>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</si>
  <si>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</si>
  <si>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</si>
  <si>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</si>
  <si>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</si>
  <si>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</si>
  <si>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</si>
  <si>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</si>
  <si>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</si>
  <si>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</si>
  <si>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</si>
  <si>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</si>
  <si>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</si>
  <si>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</si>
  <si>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</si>
  <si>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</si>
  <si>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</si>
  <si>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</si>
  <si>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</si>
  <si>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</si>
  <si>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</si>
  <si>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</si>
  <si>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</si>
  <si>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</si>
  <si>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</si>
  <si>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</si>
  <si>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</si>
  <si>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</si>
  <si>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</si>
  <si>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</si>
  <si>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</si>
  <si>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</si>
  <si>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</si>
  <si>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</si>
  <si>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</si>
  <si>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</si>
  <si>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</si>
  <si>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</si>
  <si>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</si>
  <si>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</si>
  <si>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</si>
  <si>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</si>
  <si>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</si>
  <si>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</si>
  <si>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</si>
  <si>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</si>
  <si>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</si>
  <si>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</si>
  <si>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</si>
  <si>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</si>
  <si>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</si>
  <si>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</si>
  <si>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</si>
  <si>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</si>
  <si>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</si>
  <si>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</si>
  <si>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</si>
  <si>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</si>
  <si>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</si>
  <si>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</si>
  <si>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</si>
  <si>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</si>
  <si>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</si>
  <si>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</si>
  <si>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</si>
  <si>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</si>
  <si>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</si>
  <si>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</si>
  <si>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</si>
  <si>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</si>
  <si>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</si>
  <si>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</si>
  <si>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</si>
  <si>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</si>
  <si>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</si>
  <si>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</si>
  <si>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</si>
  <si>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UC COMPONENTS, INC. </t>
  </si>
  <si>
    <t>18700 Adams Ct., Morgan Hill, CA 95037</t>
  </si>
  <si>
    <t>Aileen Nim</t>
  </si>
  <si>
    <t>aileen@uccomponents.com</t>
  </si>
  <si>
    <t>408-782-1929</t>
  </si>
  <si>
    <t>Office Manager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</si>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</sst>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ileen@uccomponen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ileen@uccomponen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3F901A-16F3-42AC-998A-6E70F0DFEF5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F335D13-F483-4F1A-9200-CCFAD8F272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10" activeCellId="1" sqref="D5 B10:B1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45856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477</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15823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Yes</v>
      </c>
      <c r="E102" s="282" t="str">
        <f>IF(AND(OR($D$27="Yes",$D$27=""),OR($D$33="Yes",$D$33="")),"100%","")</f>
        <v/>
      </c>
      <c r="G102" s="282" t="str">
        <f>IF(OR($D$29="Yes",$D$29=""),"Yes","")</f>
        <v>Yes</v>
      </c>
    </row>
    <row r="103" spans="2:7" ht="15" hidden="1">
      <c r="B103" s="236" t="s">
        <v>2435</v>
      </c>
      <c r="D103" s="282" t="str">
        <f>IF(AND(OR($D$28="Yes",$D$28=""),OR($D$34="Yes",$D$34="")),"No","")</f>
        <v>No</v>
      </c>
      <c r="E103" s="282" t="str">
        <f>IF(AND(OR($D$27="Yes",$D$27=""),OR($D$33="Yes",$D$33="")),"Greater than 90%","")</f>
        <v/>
      </c>
      <c r="G103" s="282" t="str">
        <f>IF(OR($D$29="Yes",$D$29=""),"No","")</f>
        <v>No</v>
      </c>
    </row>
    <row r="104" spans="2:7" ht="15" hidden="1">
      <c r="B104" s="236" t="s">
        <v>478</v>
      </c>
      <c r="D104" s="282" t="str">
        <f>IF(AND(OR($D$28="Yes",$D$28=""),OR($D$34="Yes",$D$34="")),"Unknown","")</f>
        <v>Unknown</v>
      </c>
      <c r="E104" s="282" t="str">
        <f>IF(AND(OR($D$27="Yes",$D$27=""),OR($D$33="Yes",$D$33="")),"Greater than 75%","")</f>
        <v/>
      </c>
    </row>
    <row r="105" spans="2:7" ht="15" hidden="1">
      <c r="B105" s="236" t="s">
        <v>14853</v>
      </c>
      <c r="D105" s="282" t="str">
        <f>IF(AND(OR($D$29="Yes",$D$29=""),OR($D$35="Yes",$D$35="")),"Yes","")</f>
        <v>Yes</v>
      </c>
      <c r="E105" s="282" t="str">
        <f>IF(AND(OR($D$27="Yes",$D$27=""),OR($D$33="Yes",$D$33="")),"Greater than 50%","")</f>
        <v/>
      </c>
    </row>
    <row r="106" spans="2:7" ht="15" hidden="1">
      <c r="B106" s="236" t="s">
        <v>12341</v>
      </c>
      <c r="D106" s="282" t="str">
        <f>IF(AND(OR($D$29="Yes",$D$29=""),OR($D$35="Yes",$D$35="")),"No","")</f>
        <v>No</v>
      </c>
      <c r="E106" s="282" t="str">
        <f>IF(AND(OR($D$27="Yes",$D$27=""),OR($D$33="Yes",$D$33="")),"50% or less","")</f>
        <v/>
      </c>
    </row>
    <row r="107" spans="2:7" ht="15" hidden="1">
      <c r="B107" s="236" t="s">
        <v>476</v>
      </c>
      <c r="D107" s="282" t="str">
        <f>IF(AND(OR($D$29="Yes",$D$29=""),OR($D$35="Yes",$D$35="")),"Unknown","")</f>
        <v>Unknown</v>
      </c>
      <c r="E107" s="282" t="str">
        <f>IF(AND(OR($D$27="Yes",$D$27=""),OR($D$33="Yes",$D$33="")),"None","")</f>
        <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7B577EC-BFA2-4FD6-874D-DEB2F7EA34D1}"/>
    <hyperlink ref="D20" r:id="rId4" xr:uid="{CC2F211B-8026-469D-9D36-29651591A26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5" sqref="D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
        <v>1098</v>
      </c>
      <c r="C5" s="186" t="s">
        <v>884</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229</v>
      </c>
      <c r="X5" s="227">
        <f t="shared" ref="X5" ca="1" si="0">IF(AND(C5="Smelter not listed",OR(LEN(D5)=0,LEN(E5)=0)),1,0)</f>
        <v>0</v>
      </c>
      <c r="AB5" s="228" t="str">
        <f t="shared" ref="AB5" si="1">B5&amp;C5</f>
        <v>GoldRoyal Canadian Mint</v>
      </c>
    </row>
    <row r="6" spans="1:34" s="227" customFormat="1" ht="19.95" customHeight="1">
      <c r="A6" s="262"/>
      <c r="B6" s="182" t="s">
        <v>1098</v>
      </c>
      <c r="C6" s="186" t="s">
        <v>1195</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IF(C6="",NA(),IF(OR(C6="Smelter not listed",C6="Smelter not yet identified"),MATCH($B6&amp;$D6,'Smelter Look-up'!$J:$J,0),MATCH($B6&amp;$C6,'Smelter Look-up'!$J:$J,0)))</f>
        <v>182</v>
      </c>
      <c r="X6" s="227">
        <f t="shared" ref="X6:X37" ca="1" si="3">IF(AND(C6="Smelter not listed",OR(LEN(D6)=0,LEN(E6)=0)),1,0)</f>
        <v>0</v>
      </c>
      <c r="AB6" s="228" t="str">
        <f t="shared" ref="AB6:AB37" si="4">B6&amp;C6</f>
        <v>GoldMetalor USA Refining Corporation</v>
      </c>
    </row>
    <row r="7" spans="1:34" s="227" customFormat="1" ht="19.95" customHeight="1">
      <c r="A7" s="262"/>
      <c r="B7" s="182" t="s">
        <v>1098</v>
      </c>
      <c r="C7" s="186" t="s">
        <v>675</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2"/>
        <v>US</v>
      </c>
      <c r="T7" s="181" t="str">
        <f ca="1">IF(B7="","",IF(ISERROR(MATCH($J7,SorP!$B$1:$B$6226,0)),"",INDIRECT("'SorP'!$A$"&amp;MATCH($S7&amp;$J7,SorP!C:C,0))))</f>
        <v>US-UT</v>
      </c>
      <c r="U7" s="201"/>
      <c r="V7" s="226">
        <f>IF(C7="",NA(),IF(OR(C7="Smelter not listed",C7="Smelter not yet identified"),MATCH($B7&amp;$D7,'Smelter Look-up'!$J:$J,0),MATCH($B7&amp;$C7,'Smelter Look-up'!$J:$J,0)))</f>
        <v>142</v>
      </c>
      <c r="X7" s="227">
        <f t="shared" ca="1" si="3"/>
        <v>0</v>
      </c>
      <c r="AB7" s="228" t="str">
        <f t="shared" si="4"/>
        <v>GoldKennecott Utah Copper LLC</v>
      </c>
    </row>
    <row r="8" spans="1:34" s="227" customFormat="1" ht="19.95" customHeight="1">
      <c r="A8" s="262"/>
      <c r="B8" s="182" t="s">
        <v>1101</v>
      </c>
      <c r="C8" s="186" t="s">
        <v>140</v>
      </c>
      <c r="D8" s="230"/>
      <c r="E8" s="182" t="str">
        <f ca="1">IF(ISERROR($V8),"",OFFSET('Smelter Look-up'!$D$4,$V8-4,0)&amp;"")</f>
        <v>UNITED STATES OF AMERICA</v>
      </c>
      <c r="F8" s="182" t="str">
        <f ca="1">IF(ISERROR($V8),"",OFFSET('Smelter Look-up'!$E$4,$V8-4,0))</f>
        <v>CID000105</v>
      </c>
      <c r="G8" s="182" t="str">
        <f ca="1">IF(C8=$X$4,IF(ISERROR($V8),"Enter smelter details","RMI"),IF(ISERROR($V8),"",OFFSET('Smelter Look-up'!$F$4,$V8-4,0)))</f>
        <v>RMI</v>
      </c>
      <c r="H8" s="183">
        <f ca="1">IF(ISERROR($V8),"",OFFSET('Smelter Look-up'!$G$4,$V8-4,0))</f>
        <v>0</v>
      </c>
      <c r="I8" s="184" t="str">
        <f ca="1">IF(ISERROR($V8),"",OFFSET('Smelter Look-up'!$H$4,$V8-4,0))</f>
        <v>Huntsville</v>
      </c>
      <c r="J8" s="184" t="str">
        <f ca="1">IF(ISERROR($V8),"",OFFSET('Smelter Look-up'!$I$4,$V8-4,0))</f>
        <v>Alabama</v>
      </c>
      <c r="K8" s="224"/>
      <c r="L8" s="224"/>
      <c r="M8" s="224"/>
      <c r="N8" s="224"/>
      <c r="O8" s="224"/>
      <c r="P8" s="185"/>
      <c r="Q8" s="225"/>
      <c r="R8" s="182" t="str">
        <f ca="1">IF(ISERROR($V8),"",OFFSET('Smelter Look-up'!$C$4,$V8-4,0)&amp;"")</f>
        <v>Kennametal Huntsville</v>
      </c>
      <c r="S8" s="181" t="str">
        <f t="shared" ca="1" si="2"/>
        <v>US</v>
      </c>
      <c r="T8" s="181" t="str">
        <f ca="1">IF(B8="","",IF(ISERROR(MATCH($J8,SorP!$B$1:$B$6226,0)),"",INDIRECT("'SorP'!$A$"&amp;MATCH($S8&amp;$J8,SorP!C:C,0))))</f>
        <v>US-AL</v>
      </c>
      <c r="U8" s="201"/>
      <c r="V8" s="226">
        <f>IF(C8="",NA(),IF(OR(C8="Smelter not listed",C8="Smelter not yet identified"),MATCH($B8&amp;$D8,'Smelter Look-up'!$J:$J,0),MATCH($B8&amp;$C8,'Smelter Look-up'!$J:$J,0)))</f>
        <v>604</v>
      </c>
      <c r="X8" s="227">
        <f t="shared" ca="1" si="3"/>
        <v>0</v>
      </c>
      <c r="AB8" s="228" t="str">
        <f t="shared" si="4"/>
        <v>TungstenKennametal Huntsville</v>
      </c>
    </row>
    <row r="9" spans="1:34" s="227" customFormat="1" ht="19.95" customHeight="1">
      <c r="A9" s="262"/>
      <c r="B9" s="182" t="s">
        <v>1101</v>
      </c>
      <c r="C9" s="186" t="s">
        <v>141</v>
      </c>
      <c r="D9" s="230"/>
      <c r="E9" s="182" t="str">
        <f ca="1">IF(ISERROR($V9),"",OFFSET('Smelter Look-up'!$D$4,$V9-4,0)&amp;"")</f>
        <v>UNITED STATES OF AMERICA</v>
      </c>
      <c r="F9" s="182" t="str">
        <f ca="1">IF(ISERROR($V9),"",OFFSET('Smelter Look-up'!$E$4,$V9-4,0))</f>
        <v>CID000966</v>
      </c>
      <c r="G9" s="182" t="str">
        <f ca="1">IF(C9=$X$4,IF(ISERROR($V9),"Enter smelter details","RMI"),IF(ISERROR($V9),"",OFFSET('Smelter Look-up'!$F$4,$V9-4,0)))</f>
        <v>RMI</v>
      </c>
      <c r="H9" s="183">
        <f ca="1">IF(ISERROR($V9),"",OFFSET('Smelter Look-up'!$G$4,$V9-4,0))</f>
        <v>0</v>
      </c>
      <c r="I9" s="184" t="str">
        <f ca="1">IF(ISERROR($V9),"",OFFSET('Smelter Look-up'!$H$4,$V9-4,0))</f>
        <v>Fallon</v>
      </c>
      <c r="J9" s="184" t="str">
        <f ca="1">IF(ISERROR($V9),"",OFFSET('Smelter Look-up'!$I$4,$V9-4,0))</f>
        <v>Nevada</v>
      </c>
      <c r="K9" s="224"/>
      <c r="L9" s="224"/>
      <c r="M9" s="224"/>
      <c r="N9" s="224"/>
      <c r="O9" s="224"/>
      <c r="P9" s="185"/>
      <c r="Q9" s="225"/>
      <c r="R9" s="182" t="str">
        <f ca="1">IF(ISERROR($V9),"",OFFSET('Smelter Look-up'!$C$4,$V9-4,0)&amp;"")</f>
        <v>Kennametal Fallon</v>
      </c>
      <c r="S9" s="181" t="str">
        <f t="shared" ca="1" si="2"/>
        <v>US</v>
      </c>
      <c r="T9" s="181" t="str">
        <f ca="1">IF(B9="","",IF(ISERROR(MATCH($J9,SorP!$B$1:$B$6226,0)),"",INDIRECT("'SorP'!$A$"&amp;MATCH($S9&amp;$J9,SorP!C:C,0))))</f>
        <v>US-NV</v>
      </c>
      <c r="U9" s="201"/>
      <c r="V9" s="226">
        <f>IF(C9="",NA(),IF(OR(C9="Smelter not listed",C9="Smelter not yet identified"),MATCH($B9&amp;$D9,'Smelter Look-up'!$J:$J,0),MATCH($B9&amp;$C9,'Smelter Look-up'!$J:$J,0)))</f>
        <v>603</v>
      </c>
      <c r="X9" s="227">
        <f t="shared" ca="1" si="3"/>
        <v>0</v>
      </c>
      <c r="AB9" s="228" t="str">
        <f t="shared" si="4"/>
        <v>TungstenKennametal Fallon</v>
      </c>
    </row>
    <row r="10" spans="1:34" s="227" customFormat="1" ht="19.95" customHeight="1">
      <c r="A10" s="262"/>
      <c r="B10" s="182" t="s">
        <v>1101</v>
      </c>
      <c r="C10" s="186" t="s">
        <v>1133</v>
      </c>
      <c r="D10" s="230"/>
      <c r="E10" s="182" t="str">
        <f ca="1">IF(ISERROR($V10),"",OFFSET('Smelter Look-up'!$D$4,$V10-4,0)&amp;"")</f>
        <v>UNITED STATES OF AMERICA</v>
      </c>
      <c r="F10" s="182" t="str">
        <f ca="1">IF(ISERROR($V10),"",OFFSET('Smelter Look-up'!$E$4,$V10-4,0))</f>
        <v>CID000105</v>
      </c>
      <c r="G10" s="182" t="str">
        <f ca="1">IF(C10=$X$4,IF(ISERROR($V10),"Enter smelter details","RMI"),IF(ISERROR($V10),"",OFFSET('Smelter Look-up'!$F$4,$V10-4,0)))</f>
        <v>RMI</v>
      </c>
      <c r="H10" s="183">
        <f ca="1">IF(ISERROR($V10),"",OFFSET('Smelter Look-up'!$G$4,$V10-4,0))</f>
        <v>0</v>
      </c>
      <c r="I10" s="184" t="str">
        <f ca="1">IF(ISERROR($V10),"",OFFSET('Smelter Look-up'!$H$4,$V10-4,0))</f>
        <v>Huntsville</v>
      </c>
      <c r="J10" s="184" t="str">
        <f ca="1">IF(ISERROR($V10),"",OFFSET('Smelter Look-up'!$I$4,$V10-4,0))</f>
        <v>Alabama</v>
      </c>
      <c r="K10" s="224"/>
      <c r="L10" s="224"/>
      <c r="M10" s="224"/>
      <c r="N10" s="224"/>
      <c r="O10" s="224"/>
      <c r="P10" s="185"/>
      <c r="Q10" s="225"/>
      <c r="R10" s="182" t="str">
        <f ca="1">IF(ISERROR($V10),"",OFFSET('Smelter Look-up'!$C$4,$V10-4,0)&amp;"")</f>
        <v>Kennametal Huntsville</v>
      </c>
      <c r="S10" s="181" t="str">
        <f t="shared" ca="1" si="2"/>
        <v>US</v>
      </c>
      <c r="T10" s="181" t="str">
        <f ca="1">IF(B10="","",IF(ISERROR(MATCH($J10,SorP!$B$1:$B$6226,0)),"",INDIRECT("'SorP'!$A$"&amp;MATCH($S10&amp;$J10,SorP!C:C,0))))</f>
        <v>US-AL</v>
      </c>
      <c r="U10" s="201"/>
      <c r="V10" s="226">
        <f>IF(C10="",NA(),IF(OR(C10="Smelter not listed",C10="Smelter not yet identified"),MATCH($B10&amp;$D10,'Smelter Look-up'!$J:$J,0),MATCH($B10&amp;$C10,'Smelter Look-up'!$J:$J,0)))</f>
        <v>563</v>
      </c>
      <c r="X10" s="227">
        <f t="shared" ca="1" si="3"/>
        <v>0</v>
      </c>
      <c r="AB10" s="228" t="str">
        <f t="shared" si="4"/>
        <v>TungstenATI Tungsten Materials</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1D5E7AE-0369-4119-8706-8E2D492D40C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UC COMPONENTS, INC.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Aileen Nim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aileen@uccomponents.com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408-782-1929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Aileen Nim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aileen@uccomponents.com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Aileen Nim</cp:lastModifiedBy>
  <cp:lastPrinted>2015-04-21T20:47:43Z</cp:lastPrinted>
  <dcterms:created xsi:type="dcterms:W3CDTF">2010-06-21T21:00:23Z</dcterms:created>
  <dcterms:modified xsi:type="dcterms:W3CDTF">2025-07-18T18:34:46Z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